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9.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0.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1.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2.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3.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4.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5.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6.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7.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18.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19.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PIB_Mpios\PIB_2018\"/>
    </mc:Choice>
  </mc:AlternateContent>
  <bookViews>
    <workbookView xWindow="0" yWindow="0" windowWidth="23040" windowHeight="9192" tabRatio="871" activeTab="2"/>
  </bookViews>
  <sheets>
    <sheet name="INDICE" sheetId="11" r:id="rId1"/>
    <sheet name="MAPAS" sheetId="12" r:id="rId2"/>
    <sheet name="PIB Municipios 2018" sheetId="1" r:id="rId3"/>
    <sheet name="PIB Zonas 2018" sheetId="4" r:id="rId4"/>
    <sheet name="PIB Subregiones 2018" sheetId="3" r:id="rId5"/>
    <sheet name="PIB Provincias  2018" sheetId="9" r:id="rId6"/>
    <sheet name="ValorAgregadoActividad" sheetId="6" r:id="rId7"/>
    <sheet name="PIB_Percapita" sheetId="7" r:id="rId8"/>
    <sheet name="G CoeficienteEspecializació_Sub" sheetId="8" r:id="rId9"/>
    <sheet name="ValorAgr.SectoresEconomicos" sheetId="10" r:id="rId10"/>
    <sheet name="POBLACIÓN_2018" sheetId="5" r:id="rId11"/>
    <sheet name="PIB_2018_DANE" sheetId="2" r:id="rId12"/>
  </sheets>
  <externalReferences>
    <externalReference r:id="rId13"/>
    <externalReference r:id="rId14"/>
    <externalReference r:id="rId15"/>
    <externalReference r:id="rId16"/>
    <externalReference r:id="rId17"/>
  </externalReferences>
  <definedNames>
    <definedName name="__123Graph_A" localSheetId="5" hidden="1">[1]DFTMES!#REF!</definedName>
    <definedName name="__123Graph_A" localSheetId="3" hidden="1">[1]DFTMES!#REF!</definedName>
    <definedName name="__123Graph_A" hidden="1">[1]DFTMES!#REF!</definedName>
    <definedName name="__123Graph_AD1" localSheetId="5" hidden="1">[1]DFTMES!#REF!</definedName>
    <definedName name="__123Graph_AD1" localSheetId="3" hidden="1">[1]DFTMES!#REF!</definedName>
    <definedName name="__123Graph_AD1" hidden="1">[1]DFTMES!#REF!</definedName>
    <definedName name="__123Graph_AD2" localSheetId="5" hidden="1">[1]DFTMES!#REF!</definedName>
    <definedName name="__123Graph_AD2" localSheetId="3" hidden="1">[1]DFTMES!#REF!</definedName>
    <definedName name="__123Graph_AD2" hidden="1">[1]DFTMES!#REF!</definedName>
    <definedName name="__123Graph_AD3" localSheetId="5" hidden="1">[1]DFTMES!#REF!</definedName>
    <definedName name="__123Graph_AD3" localSheetId="3" hidden="1">[1]DFTMES!#REF!</definedName>
    <definedName name="__123Graph_AD3" hidden="1">[1]DFTMES!#REF!</definedName>
    <definedName name="__123Graph_AD6" localSheetId="5" hidden="1">[1]DFTMES!#REF!</definedName>
    <definedName name="__123Graph_AD6" localSheetId="3" hidden="1">[1]DFTMES!#REF!</definedName>
    <definedName name="__123Graph_AD6" hidden="1">[1]DFTMES!#REF!</definedName>
    <definedName name="__123Graph_AD7" localSheetId="5" hidden="1">[1]DFTMES!#REF!</definedName>
    <definedName name="__123Graph_AD7" localSheetId="3" hidden="1">[1]DFTMES!#REF!</definedName>
    <definedName name="__123Graph_AD7" hidden="1">[1]DFTMES!#REF!</definedName>
    <definedName name="__123Graph_B" localSheetId="5" hidden="1">'[2]GIROS SITUAD.FISCAL- 2000'!#REF!</definedName>
    <definedName name="__123Graph_B" localSheetId="3" hidden="1">'[2]GIROS SITUAD.FISCAL- 2000'!#REF!</definedName>
    <definedName name="__123Graph_B" hidden="1">'[2]GIROS SITUAD.FISCAL- 2000'!#REF!</definedName>
    <definedName name="__123Graph_BD1" localSheetId="5" hidden="1">[1]DFTMES!#REF!</definedName>
    <definedName name="__123Graph_BD1" localSheetId="3" hidden="1">[1]DFTMES!#REF!</definedName>
    <definedName name="__123Graph_BD1" hidden="1">[1]DFTMES!#REF!</definedName>
    <definedName name="__123Graph_BD2" localSheetId="5" hidden="1">[1]DFTMES!#REF!</definedName>
    <definedName name="__123Graph_BD2" localSheetId="3" hidden="1">[1]DFTMES!#REF!</definedName>
    <definedName name="__123Graph_BD2" hidden="1">[1]DFTMES!#REF!</definedName>
    <definedName name="__123Graph_BD3" localSheetId="5" hidden="1">[1]DFTMES!#REF!</definedName>
    <definedName name="__123Graph_BD3" localSheetId="3" hidden="1">[1]DFTMES!#REF!</definedName>
    <definedName name="__123Graph_BD3" hidden="1">[1]DFTMES!#REF!</definedName>
    <definedName name="__123Graph_BD6" localSheetId="5" hidden="1">[1]DFTMES!#REF!</definedName>
    <definedName name="__123Graph_BD6" localSheetId="3" hidden="1">[1]DFTMES!#REF!</definedName>
    <definedName name="__123Graph_BD6" hidden="1">[1]DFTMES!#REF!</definedName>
    <definedName name="__123Graph_BD7" localSheetId="5" hidden="1">[1]DFTMES!#REF!</definedName>
    <definedName name="__123Graph_BD7" localSheetId="3" hidden="1">[1]DFTMES!#REF!</definedName>
    <definedName name="__123Graph_BD7" hidden="1">[1]DFTMES!#REF!</definedName>
    <definedName name="__123Graph_CD1" localSheetId="5" hidden="1">[1]DFTMES!#REF!</definedName>
    <definedName name="__123Graph_CD1" localSheetId="3" hidden="1">[1]DFTMES!#REF!</definedName>
    <definedName name="__123Graph_CD1" hidden="1">[1]DFTMES!#REF!</definedName>
    <definedName name="__123Graph_CD6" localSheetId="5" hidden="1">[1]DFTMES!#REF!</definedName>
    <definedName name="__123Graph_CD6" localSheetId="3" hidden="1">[1]DFTMES!#REF!</definedName>
    <definedName name="__123Graph_CD6" hidden="1">[1]DFTMES!#REF!</definedName>
    <definedName name="__123Graph_D" localSheetId="5" hidden="1">'[2]GIROS SITUAD.FISCAL- 2000'!#REF!</definedName>
    <definedName name="__123Graph_D" localSheetId="3" hidden="1">'[2]GIROS SITUAD.FISCAL- 2000'!#REF!</definedName>
    <definedName name="__123Graph_D" hidden="1">'[2]GIROS SITUAD.FISCAL- 2000'!#REF!</definedName>
    <definedName name="__123Graph_DD6" localSheetId="5" hidden="1">[1]DFTMES!#REF!</definedName>
    <definedName name="__123Graph_DD6" localSheetId="3" hidden="1">[1]DFTMES!#REF!</definedName>
    <definedName name="__123Graph_DD6" hidden="1">[1]DFTMES!#REF!</definedName>
    <definedName name="__123Graph_F" localSheetId="5" hidden="1">'[2]GIROS SITUAD.FISCAL- 2000'!#REF!</definedName>
    <definedName name="__123Graph_F" localSheetId="3" hidden="1">'[2]GIROS SITUAD.FISCAL- 2000'!#REF!</definedName>
    <definedName name="__123Graph_F" hidden="1">'[2]GIROS SITUAD.FISCAL- 2000'!#REF!</definedName>
    <definedName name="__123Graph_X" localSheetId="5" hidden="1">'[2]GIROS SITUAD.FISCAL- 2000'!#REF!</definedName>
    <definedName name="__123Graph_X" localSheetId="3" hidden="1">'[2]GIROS SITUAD.FISCAL- 2000'!#REF!</definedName>
    <definedName name="__123Graph_X" hidden="1">'[2]GIROS SITUAD.FISCAL- 2000'!#REF!</definedName>
    <definedName name="__123Graph_XD1" localSheetId="5" hidden="1">[1]DFTMES!#REF!</definedName>
    <definedName name="__123Graph_XD1" localSheetId="3" hidden="1">[1]DFTMES!#REF!</definedName>
    <definedName name="__123Graph_XD1" hidden="1">[1]DFTMES!#REF!</definedName>
    <definedName name="__123Graph_XD2" localSheetId="5" hidden="1">[1]DFTMES!#REF!</definedName>
    <definedName name="__123Graph_XD2" localSheetId="3" hidden="1">[1]DFTMES!#REF!</definedName>
    <definedName name="__123Graph_XD2" hidden="1">[1]DFTMES!#REF!</definedName>
    <definedName name="__123Graph_XD3" localSheetId="5" hidden="1">[1]DFTMES!#REF!</definedName>
    <definedName name="__123Graph_XD3" localSheetId="3" hidden="1">[1]DFTMES!#REF!</definedName>
    <definedName name="__123Graph_XD3" hidden="1">[1]DFTMES!#REF!</definedName>
    <definedName name="__123Graph_XD4" localSheetId="5" hidden="1">[1]DFTMES!#REF!</definedName>
    <definedName name="__123Graph_XD4" localSheetId="3" hidden="1">[1]DFTMES!#REF!</definedName>
    <definedName name="__123Graph_XD4" hidden="1">[1]DFTMES!#REF!</definedName>
    <definedName name="__123Graph_XD5" localSheetId="5" hidden="1">[1]DFTMES!#REF!</definedName>
    <definedName name="__123Graph_XD5" localSheetId="3" hidden="1">[1]DFTMES!#REF!</definedName>
    <definedName name="__123Graph_XD5" hidden="1">[1]DFTMES!#REF!</definedName>
    <definedName name="__123Graph_XD6" localSheetId="5" hidden="1">[1]DFTMES!#REF!</definedName>
    <definedName name="__123Graph_XD6" localSheetId="3" hidden="1">[1]DFTMES!#REF!</definedName>
    <definedName name="__123Graph_XD6" hidden="1">[1]DFTMES!#REF!</definedName>
    <definedName name="__123Graph_XD7" localSheetId="5" hidden="1">[1]DFTMES!#REF!</definedName>
    <definedName name="__123Graph_XD7" localSheetId="3" hidden="1">[1]DFTMES!#REF!</definedName>
    <definedName name="__123Graph_XD7" hidden="1">[1]DFTMES!#REF!</definedName>
    <definedName name="_Fill" localSheetId="5" hidden="1">#REF!</definedName>
    <definedName name="_Fill" localSheetId="3" hidden="1">#REF!</definedName>
    <definedName name="_Fill" hidden="1">#REF!</definedName>
    <definedName name="_xlnm._FilterDatabase" localSheetId="2" hidden="1">'PIB Municipios 2018'!$A$7:$G$133</definedName>
    <definedName name="_xlnm._FilterDatabase" localSheetId="10" hidden="1">POBLACIÓN_2018!$A$4:$G$131</definedName>
    <definedName name="_h35" hidden="1">{#N/A,#N/A,FALSE,"informes"}</definedName>
    <definedName name="_Key1" localSheetId="5" hidden="1">#REF!</definedName>
    <definedName name="_Key1" localSheetId="3" hidden="1">#REF!</definedName>
    <definedName name="_Key1" hidden="1">#REF!</definedName>
    <definedName name="_Order1" hidden="1">255</definedName>
    <definedName name="_Order2" hidden="1">255</definedName>
    <definedName name="_R" hidden="1">{"INGRESOS DOLARES",#N/A,FALSE,"informes"}</definedName>
    <definedName name="_Sort" localSheetId="5" hidden="1">#REF!</definedName>
    <definedName name="_Sort" localSheetId="3" hidden="1">#REF!</definedName>
    <definedName name="_Sort" hidden="1">#REF!</definedName>
    <definedName name="_Table1_Out" localSheetId="5" hidden="1">[3]CARBOCOL!#REF!</definedName>
    <definedName name="_Table1_Out" localSheetId="3" hidden="1">[3]CARBOCOL!#REF!</definedName>
    <definedName name="_Table1_Out" hidden="1">[3]CARBOCOL!#REF!</definedName>
    <definedName name="_Table2_In2" localSheetId="5" hidden="1">[4]ANUAL1!#REF!</definedName>
    <definedName name="_Table2_In2" localSheetId="3" hidden="1">[4]ANUAL1!#REF!</definedName>
    <definedName name="_Table2_In2" hidden="1">[4]ANUAL1!#REF!</definedName>
    <definedName name="_Table2_Out" localSheetId="5" hidden="1">[3]CARBOCOL!#REF!</definedName>
    <definedName name="_Table2_Out" localSheetId="3" hidden="1">[3]CARBOCOL!#REF!</definedName>
    <definedName name="_Table2_Out" hidden="1">[3]CARBOCOL!#REF!</definedName>
    <definedName name="bnño4swrlnaplnmfgmn" hidden="1">{#N/A,#N/A,FALSE,"informes"}</definedName>
    <definedName name="bsgdkjnbaklde" hidden="1">{"INGRESOS DOLARES",#N/A,FALSE,"informes"}</definedName>
    <definedName name="CC" hidden="1">{#N/A,#N/A,FALSE,"informes"}</definedName>
    <definedName name="Cwvu.ComparEneMar9697." localSheetId="5" hidden="1">'[5]Seguimiento CSF'!#REF!,'[5]Seguimiento CSF'!$A$30:$IV$34,'[5]Seguimiento CSF'!$A$104:$IV$104,'[5]Seguimiento CSF'!#REF!,'[5]Seguimiento CSF'!#REF!,'[5]Seguimiento CSF'!$A$124:$IV$125</definedName>
    <definedName name="Cwvu.ComparEneMar9697." localSheetId="3" hidden="1">'[5]Seguimiento CSF'!#REF!,'[5]Seguimiento CSF'!$A$30:$IV$34,'[5]Seguimiento CSF'!$A$104:$IV$104,'[5]Seguimiento CSF'!#REF!,'[5]Seguimiento CSF'!#REF!,'[5]Seguimiento CSF'!$A$124:$IV$125</definedName>
    <definedName name="Cwvu.ComparEneMar9697." hidden="1">'[5]Seguimiento CSF'!#REF!,'[5]Seguimiento CSF'!$A$30:$IV$34,'[5]Seguimiento CSF'!$A$104:$IV$104,'[5]Seguimiento CSF'!#REF!,'[5]Seguimiento CSF'!#REF!,'[5]Seguimiento CSF'!$A$124:$IV$125</definedName>
    <definedName name="Cwvu.EneFeb." localSheetId="5" hidden="1">'[5]Seguimiento CSF'!#REF!,'[5]Seguimiento CSF'!#REF!</definedName>
    <definedName name="Cwvu.EneFeb." localSheetId="3" hidden="1">'[5]Seguimiento CSF'!#REF!,'[5]Seguimiento CSF'!#REF!</definedName>
    <definedName name="Cwvu.EneFeb." hidden="1">'[5]Seguimiento CSF'!#REF!,'[5]Seguimiento CSF'!#REF!</definedName>
    <definedName name="Cwvu.EneMar." localSheetId="5" hidden="1">'[5]Seguimiento CSF'!#REF!,'[5]Seguimiento CSF'!$A$67:$IV$67,'[5]Seguimiento CSF'!#REF!,'[5]Seguimiento CSF'!#REF!</definedName>
    <definedName name="Cwvu.EneMar." localSheetId="3" hidden="1">'[5]Seguimiento CSF'!#REF!,'[5]Seguimiento CSF'!$A$67:$IV$67,'[5]Seguimiento CSF'!#REF!,'[5]Seguimiento CSF'!#REF!</definedName>
    <definedName name="Cwvu.EneMar." hidden="1">'[5]Seguimiento CSF'!#REF!,'[5]Seguimiento CSF'!$A$67:$IV$67,'[5]Seguimiento CSF'!#REF!,'[5]Seguimiento CSF'!#REF!</definedName>
    <definedName name="Cwvu.Formato._.Corto." localSheetId="5" hidden="1">'[5]Seguimiento CSF'!$A$11:$IV$12,'[5]Seguimiento CSF'!#REF!,'[5]Seguimiento CSF'!$A$45:$IV$46,'[5]Seguimiento CSF'!$A$48:$IV$57,'[5]Seguimiento CSF'!$A$61:$IV$63,'[5]Seguimiento CSF'!$A$65:$IV$66,'[5]Seguimiento CSF'!$A$72:$IV$82,'[5]Seguimiento CSF'!$A$89:$IV$92,'[5]Seguimiento CSF'!$A$114:$IV$116,'[5]Seguimiento CSF'!$A$118:$IV$122,'[5]Seguimiento CSF'!$A$129:$IV$132,'[5]Seguimiento CSF'!$A$134:$IV$135</definedName>
    <definedName name="Cwvu.Formato._.Corto." localSheetId="3" hidden="1">'[5]Seguimiento CSF'!$A$11:$IV$12,'[5]Seguimiento CSF'!#REF!,'[5]Seguimiento CSF'!$A$45:$IV$46,'[5]Seguimiento CSF'!$A$48:$IV$57,'[5]Seguimiento CSF'!$A$61:$IV$63,'[5]Seguimiento CSF'!$A$65:$IV$66,'[5]Seguimiento CSF'!$A$72:$IV$82,'[5]Seguimiento CSF'!$A$89:$IV$92,'[5]Seguimiento CSF'!$A$114:$IV$116,'[5]Seguimiento CSF'!$A$118:$IV$122,'[5]Seguimiento CSF'!$A$129:$IV$132,'[5]Seguimiento CSF'!$A$134:$IV$135</definedName>
    <definedName name="Cwvu.Formato._.Corto." hidden="1">'[5]Seguimiento CSF'!$A$11:$IV$12,'[5]Seguimiento CSF'!#REF!,'[5]Seguimiento CSF'!$A$45:$IV$46,'[5]Seguimiento CSF'!$A$48:$IV$57,'[5]Seguimiento CSF'!$A$61:$IV$63,'[5]Seguimiento CSF'!$A$65:$IV$66,'[5]Seguimiento CSF'!$A$72:$IV$82,'[5]Seguimiento CSF'!$A$89:$IV$92,'[5]Seguimiento CSF'!$A$114:$IV$116,'[5]Seguimiento CSF'!$A$118:$IV$122,'[5]Seguimiento CSF'!$A$129:$IV$132,'[5]Seguimiento CSF'!$A$134:$IV$135</definedName>
    <definedName name="Cwvu.Formato._.Total." localSheetId="5" hidden="1">'[5]Seguimiento CSF'!#REF!,'[5]Seguimiento CSF'!#REF!,'[5]Seguimiento CSF'!#REF!</definedName>
    <definedName name="Cwvu.Formato._.Total." localSheetId="3" hidden="1">'[5]Seguimiento CSF'!#REF!,'[5]Seguimiento CSF'!#REF!,'[5]Seguimiento CSF'!#REF!</definedName>
    <definedName name="Cwvu.Formato._.Total." hidden="1">'[5]Seguimiento CSF'!#REF!,'[5]Seguimiento CSF'!#REF!,'[5]Seguimiento CSF'!#REF!</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E" hidden="1">{#N/A,#N/A,FALSE,"informes"}</definedName>
    <definedName name="FBAWV" hidden="1">{#N/A,#N/A,FALSE,"informes"}</definedName>
    <definedName name="ff" hidden="1">{#N/A,#N/A,FALSE,"informes"}</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HKJBEARNKBW" hidden="1">{"INGRESOS DOLARES",#N/A,FALSE,"informes"}</definedName>
    <definedName name="fkjrthnk3t" hidden="1">{"PAGOS DOLARES",#N/A,FALSE,"informes"}</definedName>
    <definedName name="fmdñklje" hidden="1">{#N/A,#N/A,FALSE,"informes"}</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gfnmgfxmmfg" hidden="1">{#N/A,#N/A,FALSE,"informes"}</definedName>
    <definedName name="gg" hidden="1">{#N/A,#N/A,FALSE,"informes"}</definedName>
    <definedName name="ghhhhhhhhhhhhhhhhhhhhhhhh" hidden="1">{"PAGOS DOLARES",#N/A,FALSE,"informes"}</definedName>
    <definedName name="gjrtiury6iryrirjyrysyrjyrjstrtjs" hidden="1">{#N/A,#N/A,FALSE,"informes"}</definedName>
    <definedName name="gkljae" hidden="1">{"PAGOS DOLARES",#N/A,FALSE,"informes"}</definedName>
    <definedName name="glkjheanbwBT" hidden="1">{"PAGOS DOLARES",#N/A,FALSE,"informes"}</definedName>
    <definedName name="GRAFICO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gyirxsryyjry" hidden="1">{"INGRESOS DOLARES",#N/A,FALSE,"informes"}</definedName>
    <definedName name="h" hidden="1">{#N/A,#N/A,FALSE,"informes"}</definedName>
    <definedName name="hdtya547i76riei" hidden="1">{"PAGOS DOLARES",#N/A,FALSE,"informes"}</definedName>
    <definedName name="hfdha" hidden="1">{"INGRESOS DOLARES",#N/A,FALSE,"informes"}</definedName>
    <definedName name="hh" hidden="1">{#N/A,#N/A,FALSE,"informes"}</definedName>
    <definedName name="hjzr" hidden="1">{#N/A,#N/A,FALSE,"informes"}</definedName>
    <definedName name="hkmzlnmobznozdkgnodzo" hidden="1">{#N/A,#N/A,FALSE,"informes"}</definedName>
    <definedName name="hmj" hidden="1">{#N/A,#N/A,FALSE,"informes"}</definedName>
    <definedName name="j6yuu" hidden="1">{#N/A,#N/A,FALSE,"informes"}</definedName>
    <definedName name="jasejrj" hidden="1">{"INGRESOS DOLARES",#N/A,FALSE,"informes"}</definedName>
    <definedName name="jbkgjhfhkjih" hidden="1">{#N/A,#N/A,FALSE,"informes"}</definedName>
    <definedName name="jes" hidden="1">{"INGRESOS DOLARES",#N/A,FALSE,"informes"}</definedName>
    <definedName name="jgfz" hidden="1">{"PAGOS DOLARES",#N/A,FALSE,"informes"}</definedName>
    <definedName name="jgjgj" hidden="1">{#N/A,#N/A,FALSE,"informes"}</definedName>
    <definedName name="jhet" hidden="1">{#N/A,#N/A,FALSE,"informes"}</definedName>
    <definedName name="jhtutuyu6iiiiiiiiiiiiiiiiiiiii" hidden="1">{#N/A,#N/A,FALSE,"informes"}</definedName>
    <definedName name="jhxkluxtikys" hidden="1">{"INGRESOS DOLARES",#N/A,FALSE,"informes"}</definedName>
    <definedName name="jkxhklxr7yikyxrjkr" hidden="1">{"PAGOS DOLARES",#N/A,FALSE,"informes"}</definedName>
    <definedName name="jreszjz" hidden="1">{#N/A,#N/A,FALSE,"informes"}</definedName>
    <definedName name="jrxsyktuod" hidden="1">{#N/A,#N/A,FALSE,"informes"}</definedName>
    <definedName name="k.snkm" hidden="1">{"PAGOS DOLARES",#N/A,FALSE,"informes"}</definedName>
    <definedName name="kbijdbgea" hidden="1">{"PAGOS DOLARES",#N/A,FALSE,"informes"}</definedName>
    <definedName name="KBJAENB" hidden="1">{"INGRESOS DOLARES",#N/A,FALSE,"informes"}</definedName>
    <definedName name="KDJNHEANBH" hidden="1">{"INGRESOS DOLARES",#N/A,FALSE,"informes"}</definedName>
    <definedName name="kghs6r4k" hidden="1">{#N/A,#N/A,FALSE,"informes"}</definedName>
    <definedName name="KK" hidden="1">{#N/A,#N/A,FALSE,"informes"}</definedName>
    <definedName name="kky" hidden="1">{#N/A,#N/A,FALSE,"informes"}</definedName>
    <definedName name="kryxskrxkl" hidden="1">{#N/A,#N/A,FALSE,"informes"}</definedName>
    <definedName name="lkrjslkndalñkvnkea" hidden="1">{"INGRESOS DOLARES",#N/A,FALSE,"informes"}</definedName>
    <definedName name="nfoajañañldlfdkfkfgkfggjgjgj" hidden="1">{"PAGOS DOLARES",#N/A,FALSE,"informes"}</definedName>
    <definedName name="njzetzektryk" hidden="1">{"PAGOS DOLARES",#N/A,FALSE,"informes"}</definedName>
    <definedName name="nklfrtmhosdgmlfgpnjrmsnmlrmn" hidden="1">{#N/A,#N/A,FALSE,"informes"}</definedName>
    <definedName name="nmklmeaknkgñlnkkgnmplrsñmjg" hidden="1">{#N/A,#N/A,FALSE,"informes"}</definedName>
    <definedName name="nmltmylnmapemhammonkha" hidden="1">{"PAGOS DOLARES",#N/A,FALSE,"informes"}</definedName>
    <definedName name="noñkrmjeamnmtlnmkbvnsr" hidden="1">{#N/A,#N/A,FALSE,"informes"}</definedName>
    <definedName name="nsfj" hidden="1">{"PAGOS DOLARES",#N/A,FALSE,"informes"}</definedName>
    <definedName name="ÑÑ" hidden="1">{"INGRESOS DOLARES",#N/A,FALSE,"informes"}</definedName>
    <definedName name="oìjhioeonmonmea" hidden="1">{#N/A,#N/A,FALSE,"informes"}</definedName>
    <definedName name="OO" hidden="1">{"PAGOS DOLARES",#N/A,FALSE,"informes"}</definedName>
    <definedName name="ORTJBJBHKBFNKJD" hidden="1">{"INGRESOS DOLARES",#N/A,FALSE,"informes"}</definedName>
    <definedName name="PONJRYIONJPEKHN" hidden="1">{#N/A,#N/A,FALSE,"informes"}</definedName>
    <definedName name="pp" hidden="1">{"INGRESOS DOLARES",#N/A,FALSE,"informes"}</definedName>
    <definedName name="rhjr" hidden="1">{"INGRESOS DOLARES",#N/A,FALSE,"informes"}</definedName>
    <definedName name="rr" hidden="1">{#N/A,#N/A,FALSE,"informes"}</definedName>
    <definedName name="Rwvu.ComparEneMar9697." hidden="1">'[5]Seguimiento CSF'!$L$1:$N$65536,'[5]Seguimiento CSF'!$R$1:$BU$65536</definedName>
    <definedName name="Rwvu.EneFeb." hidden="1">'[5]Seguimiento CSF'!$L$1:$N$65536,'[5]Seguimiento CSF'!$Q$1:$AD$65536</definedName>
    <definedName name="Rwvu.Formato._.Corto." hidden="1">'[5]Seguimiento CSF'!$L$1:$N$65536,'[5]Seguimiento CSF'!$R$1:$AD$65536,'[5]Seguimiento CSF'!$AH$1:$AY$65536,'[5]Seguimiento CSF'!$BA$1:$BH$65536,'[5]Seguimiento CSF'!$BJ$1:$BQ$65536,'[5]Seguimiento CSF'!$BS$1:$CF$65536</definedName>
    <definedName name="Rwvu.OPEF._.96." hidden="1">'[5]Resumen OPEF'!$E$1:$J$65536,'[5]Resumen OPEF'!$M$1:$Q$65536</definedName>
    <definedName name="Rwvu.OPEF._.97." localSheetId="5" hidden="1">'[5]Resumen OPEF'!$C$1:$C$65536,'[5]Resumen OPEF'!#REF!,'[5]Resumen OPEF'!$K$1:$Q$65536</definedName>
    <definedName name="Rwvu.OPEF._.97." localSheetId="3" hidden="1">'[5]Resumen OPEF'!$C$1:$C$65536,'[5]Resumen OPEF'!#REF!,'[5]Resumen OPEF'!$K$1:$Q$65536</definedName>
    <definedName name="Rwvu.OPEF._.97." hidden="1">'[5]Resumen OPEF'!$C$1:$C$65536,'[5]Resumen OPEF'!#REF!,'[5]Resumen OPEF'!$K$1:$Q$65536</definedName>
    <definedName name="skghafdn" hidden="1">{"PAGOS DOLARES",#N/A,FALSE,"informes"}</definedName>
    <definedName name="SS" hidden="1">{"PAGOS DOLARES",#N/A,FALSE,"informes"}</definedName>
    <definedName name="TT" hidden="1">{"PAGOS DOLARES",#N/A,FALSE,"informes"}</definedName>
    <definedName name="ttt" hidden="1">{"INGRESOS DOLARES",#N/A,FALSE,"informes"}</definedName>
    <definedName name="tyhjuopiwhsonjjy" hidden="1">{#N/A,#N/A,FALSE,"informes"}</definedName>
    <definedName name="usrg" hidden="1">{#N/A,#N/A,FALSE,"informes"}</definedName>
    <definedName name="uu" hidden="1">{"PAGOS DOLARES",#N/A,FALSE,"informes"}</definedName>
    <definedName name="uyuy" hidden="1">{"PAGOS DOLARES",#N/A,FALSE,"informes"}</definedName>
    <definedName name="vknmryspo" hidden="1">{#N/A,#N/A,FALSE,"informes"}</definedName>
    <definedName name="VKNRSKNLRSJYÑKLNHJ" hidden="1">{"PAGOS DOLARES",#N/A,FALSE,"informes"}</definedName>
    <definedName name="wqed" hidden="1">{TRUE,TRUE,-2.75,-17.75,483,276.75,FALSE,TRUE,TRUE,TRUE,0,3,15,1,110,11,8,4,TRUE,TRUE,3,TRUE,1,TRUE,75,"Swvu.EneFeb.","ACwvu.EneFeb.",#N/A,FALSE,FALSE,1.24,0.787401575,0.74,0.984251969,1,"","",FALSE,FALSE,FALSE,FALSE,1,#N/A,1,1,#DIV/0!,FALSE,"Rwvu.EneFeb.","Cwvu.EneFeb.",FALSE,FALSE,FALSE,1,300,300,FALSE,FALSE,TRUE,TRUE,TRUE}</definedName>
    <definedName name="wrn.INGRESOS._.DOLARES." hidden="1">{"INGRESOS DOLARES",#N/A,FALSE,"informes"}</definedName>
    <definedName name="wrn.INGRESOS._.PESOS." hidden="1">{#N/A,#N/A,FALSE,"informes"}</definedName>
    <definedName name="wrn.PAGOS._.DOLARES." hidden="1">{"PAGOS DOLARES",#N/A,FALSE,"informes"}</definedName>
    <definedName name="wrn.PAGOS._.PESOS." hidden="1">{#N/A,#N/A,FALSE,"informes"}</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yjwi4ojonpiyjioha" hidden="1">{#N/A,#N/A,FALSE,"informes"}</definedName>
    <definedName name="Z_91E95AE5_DCC2_11D0_8DF1_00805F2A002D_.wvu.Cols" hidden="1">'[5]Seguimiento CSF'!$L$1:$N$65536,'[5]Seguimiento CSF'!$R$1:$BU$65536</definedName>
    <definedName name="Z_91E95AE6_DCC2_11D0_8DF1_00805F2A002D_.wvu.Cols" hidden="1">'[5]Seguimiento CSF'!$L$1:$N$65536,'[5]Seguimiento CSF'!$Q$1:$AD$65536</definedName>
    <definedName name="Z_91E95AE6_DCC2_11D0_8DF1_00805F2A002D_.wvu.Rows" localSheetId="5" hidden="1">'[5]Seguimiento CSF'!#REF!,'[5]Seguimiento CSF'!#REF!</definedName>
    <definedName name="Z_91E95AE6_DCC2_11D0_8DF1_00805F2A002D_.wvu.Rows" localSheetId="3" hidden="1">'[5]Seguimiento CSF'!#REF!,'[5]Seguimiento CSF'!#REF!</definedName>
    <definedName name="Z_91E95AE6_DCC2_11D0_8DF1_00805F2A002D_.wvu.Rows" hidden="1">'[5]Seguimiento CSF'!#REF!,'[5]Seguimiento CSF'!#REF!</definedName>
    <definedName name="Z_91E95AE7_DCC2_11D0_8DF1_00805F2A002D_.wvu.Cols" hidden="1">'[5]Resumen MES OPEF'!$C$1:$C$65536,'[5]Resumen MES OPEF'!$N$1:$N$65536,'[5]Resumen MES OPEF'!$Y$1:$Y$65536,'[5]Resumen MES OPEF'!$AL$1:$AL$65536,'[5]Resumen MES OPEF'!$AV$1:$AV$65536,'[5]Resumen MES OPEF'!$BG$1:$BG$65536,'[5]Resumen MES OPEF'!$BR$1:$BR$65536,'[5]Resumen MES OPEF'!$CC$1:$CC$65536</definedName>
    <definedName name="Z_91E95AE8_DCC2_11D0_8DF1_00805F2A002D_.wvu.Cols" hidden="1">'[5]Seguimiento CSF'!$L$1:$N$65536,'[5]Seguimiento CSF'!$R$1:$AD$65536,'[5]Seguimiento CSF'!$AY$1:$AY$65536,'[5]Seguimiento CSF'!$BH$1:$BH$65536,'[5]Seguimiento CSF'!$BQ$1:$BQ$65536</definedName>
    <definedName name="Z_91E95AE9_DCC2_11D0_8DF1_00805F2A002D_.wvu.Cols" hidden="1">'[5]Seguimiento CSF'!$L$1:$N$65536,'[5]Seguimiento CSF'!$R$1:$AD$65536,'[5]Seguimiento CSF'!$AH$1:$AY$65536,'[5]Seguimiento CSF'!$BA$1:$BH$65536,'[5]Seguimiento CSF'!$BJ$1:$BQ$65536,'[5]Seguimiento CSF'!$BS$1:$CF$65536</definedName>
    <definedName name="Z_91E95AEB_DCC2_11D0_8DF1_00805F2A002D_.wvu.Cols" hidden="1">'[5]Resumen OPEF'!$E$1:$J$65536,'[5]Resumen OPEF'!$M$1:$Q$65536</definedName>
    <definedName name="Z_91E95AEC_DCC2_11D0_8DF1_00805F2A002D_.wvu.Cols" hidden="1">'[5]Resumen OPEF'!$C$1:$C$65536,'[5]Resumen OPEF'!$E$1:$E$65536,'[5]Resumen OPEF'!$H$1:$I$65536,'[5]Resumen OPEF'!$K$1:$L$65536,'[5]Resumen OPEF'!$O$1:$O$65536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1" l="1"/>
  <c r="A29" i="11"/>
  <c r="B28" i="11"/>
  <c r="A28" i="11"/>
  <c r="A27" i="11"/>
  <c r="B27" i="11"/>
  <c r="A26" i="11"/>
  <c r="B26" i="11"/>
  <c r="B25" i="11"/>
  <c r="A25" i="11"/>
  <c r="B24" i="11"/>
  <c r="A24" i="11"/>
  <c r="B23" i="11" l="1"/>
  <c r="A23" i="11"/>
  <c r="B22" i="11"/>
  <c r="A22" i="11"/>
  <c r="A21" i="11"/>
  <c r="B21" i="11"/>
  <c r="B20" i="11"/>
  <c r="A20" i="11"/>
  <c r="A19" i="11"/>
  <c r="B19" i="11"/>
  <c r="B18" i="11"/>
  <c r="A18" i="11"/>
  <c r="A17" i="11"/>
  <c r="B17" i="11"/>
  <c r="B16" i="11" l="1"/>
  <c r="A16" i="11"/>
  <c r="B15" i="11"/>
  <c r="A15" i="11"/>
  <c r="B14" i="11"/>
  <c r="A14" i="11"/>
  <c r="B13" i="11"/>
  <c r="A13" i="11"/>
  <c r="B12" i="11"/>
  <c r="B11" i="11"/>
  <c r="A11" i="11"/>
  <c r="A12" i="11"/>
  <c r="B10" i="11"/>
  <c r="A10" i="11"/>
  <c r="B9" i="11"/>
  <c r="A9" i="11"/>
  <c r="B8" i="11"/>
  <c r="A8" i="11"/>
  <c r="B7" i="11"/>
  <c r="A7" i="11"/>
  <c r="B6" i="11"/>
  <c r="A6" i="11"/>
  <c r="F7" i="9" l="1"/>
  <c r="F8" i="9"/>
  <c r="F9" i="9"/>
  <c r="F10" i="9"/>
  <c r="F11" i="9"/>
  <c r="F12" i="9"/>
  <c r="F13" i="9"/>
  <c r="F14" i="9"/>
  <c r="F15" i="9"/>
  <c r="F16" i="9" l="1"/>
  <c r="AC14" i="9" l="1"/>
  <c r="AC8" i="9" l="1"/>
  <c r="AC7" i="9"/>
  <c r="AC9" i="9"/>
  <c r="AC15" i="9"/>
  <c r="AC12" i="9"/>
  <c r="AC10" i="9"/>
  <c r="AC13" i="9"/>
  <c r="AC11" i="9"/>
  <c r="AI133" i="1"/>
  <c r="AA7" i="7"/>
  <c r="AA8" i="7"/>
  <c r="AA9" i="7"/>
  <c r="AA10" i="7"/>
  <c r="AA11" i="7"/>
  <c r="AA12" i="7"/>
  <c r="AA13" i="7"/>
  <c r="AA14" i="7"/>
  <c r="AA6" i="7"/>
  <c r="R7" i="7"/>
  <c r="R8" i="7"/>
  <c r="R9" i="7"/>
  <c r="R10" i="7"/>
  <c r="R11" i="7"/>
  <c r="R12" i="7"/>
  <c r="R13" i="7"/>
  <c r="R14" i="7"/>
  <c r="R15" i="7"/>
  <c r="R16" i="7"/>
  <c r="R17" i="7"/>
  <c r="R18" i="7"/>
  <c r="R19" i="7"/>
  <c r="R20" i="7"/>
  <c r="R21" i="7"/>
  <c r="R22" i="7"/>
  <c r="R23" i="7"/>
  <c r="R24" i="7"/>
  <c r="R25" i="7"/>
  <c r="R26" i="7"/>
  <c r="R27" i="7"/>
  <c r="R28" i="7"/>
  <c r="R29" i="7"/>
  <c r="R30" i="7"/>
  <c r="R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6" i="7"/>
  <c r="I168" i="6"/>
  <c r="J168" i="6"/>
  <c r="K168" i="6"/>
  <c r="L168" i="6"/>
  <c r="M168" i="6"/>
  <c r="N168" i="6"/>
  <c r="O168" i="6"/>
  <c r="P168" i="6"/>
  <c r="Q168" i="6"/>
  <c r="R168" i="6"/>
  <c r="S168" i="6"/>
  <c r="H168" i="6"/>
  <c r="Z176" i="6"/>
  <c r="Z177" i="6"/>
  <c r="Z178" i="6"/>
  <c r="Z179" i="6"/>
  <c r="Z180" i="6"/>
  <c r="Z181" i="6"/>
  <c r="Z182" i="6"/>
  <c r="Z183" i="6"/>
  <c r="Z175" i="6"/>
  <c r="AC16" i="9" l="1"/>
  <c r="H131" i="7"/>
  <c r="AA15" i="7"/>
  <c r="R31" i="7"/>
  <c r="S8" i="6" l="1"/>
  <c r="S141" i="6" s="1"/>
  <c r="P10" i="6"/>
  <c r="P11" i="6"/>
  <c r="P12" i="6"/>
  <c r="P14" i="6"/>
  <c r="P15" i="6"/>
  <c r="P16" i="6"/>
  <c r="P17" i="6"/>
  <c r="P19" i="6"/>
  <c r="P20" i="6"/>
  <c r="P21" i="6"/>
  <c r="P22" i="6"/>
  <c r="P23" i="6"/>
  <c r="P25" i="6"/>
  <c r="P26" i="6"/>
  <c r="P27" i="6"/>
  <c r="P29" i="6"/>
  <c r="P30" i="6"/>
  <c r="P31" i="6"/>
  <c r="P32" i="6"/>
  <c r="P35" i="6"/>
  <c r="P36" i="6"/>
  <c r="P38" i="6"/>
  <c r="P40" i="6"/>
  <c r="P41" i="6"/>
  <c r="P42" i="6"/>
  <c r="P44" i="6"/>
  <c r="P45" i="6"/>
  <c r="P46" i="6"/>
  <c r="P47" i="6"/>
  <c r="P49" i="6"/>
  <c r="P50" i="6"/>
  <c r="P51" i="6"/>
  <c r="P52" i="6"/>
  <c r="P53" i="6"/>
  <c r="P55" i="6"/>
  <c r="P56" i="6"/>
  <c r="P58" i="6"/>
  <c r="P59" i="6"/>
  <c r="P60" i="6"/>
  <c r="P61" i="6"/>
  <c r="P62" i="6"/>
  <c r="P64" i="6"/>
  <c r="P65" i="6"/>
  <c r="P66" i="6"/>
  <c r="P67" i="6"/>
  <c r="P68" i="6"/>
  <c r="P69" i="6"/>
  <c r="P70" i="6"/>
  <c r="P71" i="6"/>
  <c r="P72" i="6"/>
  <c r="P73" i="6"/>
  <c r="P74" i="6"/>
  <c r="P75" i="6"/>
  <c r="P78" i="6"/>
  <c r="P79" i="6"/>
  <c r="P81" i="6"/>
  <c r="P82" i="6"/>
  <c r="P83" i="6"/>
  <c r="P84" i="6"/>
  <c r="P85" i="6"/>
  <c r="P86" i="6"/>
  <c r="P88" i="6"/>
  <c r="P89" i="6"/>
  <c r="P91" i="6"/>
  <c r="P92" i="6"/>
  <c r="P93" i="6"/>
  <c r="P94" i="6"/>
  <c r="P95" i="6"/>
  <c r="P96" i="6"/>
  <c r="P97" i="6"/>
  <c r="P98" i="6"/>
  <c r="P100" i="6"/>
  <c r="P102" i="6"/>
  <c r="P103" i="6"/>
  <c r="P105" i="6"/>
  <c r="P106" i="6"/>
  <c r="P107" i="6"/>
  <c r="P108" i="6"/>
  <c r="P110" i="6"/>
  <c r="P111" i="6"/>
  <c r="P112" i="6"/>
  <c r="P114" i="6"/>
  <c r="P115" i="6"/>
  <c r="P116" i="6"/>
  <c r="P117" i="6"/>
  <c r="P118" i="6"/>
  <c r="P119" i="6"/>
  <c r="P120" i="6"/>
  <c r="P121" i="6"/>
  <c r="P123" i="6"/>
  <c r="P124" i="6"/>
  <c r="P125" i="6"/>
  <c r="P128" i="6"/>
  <c r="P129" i="6"/>
  <c r="P130" i="6"/>
  <c r="P132" i="6"/>
  <c r="Y15" i="9" l="1"/>
  <c r="P101" i="6"/>
  <c r="Y12" i="9"/>
  <c r="Y13" i="9"/>
  <c r="Y9" i="9"/>
  <c r="Y11" i="9"/>
  <c r="P126" i="6"/>
  <c r="Y14" i="9"/>
  <c r="P34" i="6"/>
  <c r="Y8" i="9"/>
  <c r="Y7" i="9"/>
  <c r="P77" i="6"/>
  <c r="Y10" i="9"/>
  <c r="P8" i="6"/>
  <c r="P141" i="6" s="1"/>
  <c r="P113" i="6"/>
  <c r="P162" i="6" s="1"/>
  <c r="P109" i="6"/>
  <c r="P161" i="6" s="1"/>
  <c r="P57" i="6"/>
  <c r="P153" i="6" s="1"/>
  <c r="P37" i="6"/>
  <c r="P148" i="6" s="1"/>
  <c r="P33" i="6"/>
  <c r="P13" i="6"/>
  <c r="P143" i="6" s="1"/>
  <c r="P9" i="6"/>
  <c r="P142" i="6" s="1"/>
  <c r="P104" i="6"/>
  <c r="P160" i="6" s="1"/>
  <c r="P80" i="6"/>
  <c r="P156" i="6" s="1"/>
  <c r="P76" i="6"/>
  <c r="P155" i="6" s="1"/>
  <c r="P48" i="6"/>
  <c r="P151" i="6" s="1"/>
  <c r="P28" i="6"/>
  <c r="P146" i="6" s="1"/>
  <c r="P24" i="6"/>
  <c r="P145" i="6" s="1"/>
  <c r="P127" i="6"/>
  <c r="P164" i="6" s="1"/>
  <c r="P99" i="6"/>
  <c r="P87" i="6"/>
  <c r="P157" i="6" s="1"/>
  <c r="P63" i="6"/>
  <c r="P154" i="6" s="1"/>
  <c r="P43" i="6"/>
  <c r="P150" i="6" s="1"/>
  <c r="P39" i="6"/>
  <c r="P131" i="6"/>
  <c r="P165" i="6" s="1"/>
  <c r="P122" i="6"/>
  <c r="P163" i="6" s="1"/>
  <c r="P90" i="6"/>
  <c r="P158" i="6" s="1"/>
  <c r="P54" i="6"/>
  <c r="P152" i="6" s="1"/>
  <c r="P18" i="6"/>
  <c r="P176" i="6" s="1"/>
  <c r="AE133" i="1"/>
  <c r="R17" i="2" s="1"/>
  <c r="O10" i="6"/>
  <c r="O11" i="6"/>
  <c r="O12" i="6"/>
  <c r="O14" i="6"/>
  <c r="O15" i="6"/>
  <c r="O16" i="6"/>
  <c r="O17" i="6"/>
  <c r="O19" i="6"/>
  <c r="O20" i="6"/>
  <c r="O21" i="6"/>
  <c r="O22" i="6"/>
  <c r="O23" i="6"/>
  <c r="O25" i="6"/>
  <c r="O26" i="6"/>
  <c r="O27" i="6"/>
  <c r="O29" i="6"/>
  <c r="O30" i="6"/>
  <c r="O31" i="6"/>
  <c r="O32" i="6"/>
  <c r="O35" i="6"/>
  <c r="O36" i="6"/>
  <c r="O38" i="6"/>
  <c r="O40" i="6"/>
  <c r="O41" i="6"/>
  <c r="O42" i="6"/>
  <c r="O44" i="6"/>
  <c r="O45" i="6"/>
  <c r="O46" i="6"/>
  <c r="O47" i="6"/>
  <c r="O49" i="6"/>
  <c r="O50" i="6"/>
  <c r="O51" i="6"/>
  <c r="O52" i="6"/>
  <c r="O53" i="6"/>
  <c r="O55" i="6"/>
  <c r="O56" i="6"/>
  <c r="O58" i="6"/>
  <c r="O59" i="6"/>
  <c r="O60" i="6"/>
  <c r="O61" i="6"/>
  <c r="O62" i="6"/>
  <c r="O64" i="6"/>
  <c r="O65" i="6"/>
  <c r="O66" i="6"/>
  <c r="O67" i="6"/>
  <c r="O68" i="6"/>
  <c r="O69" i="6"/>
  <c r="O70" i="6"/>
  <c r="O71" i="6"/>
  <c r="O72" i="6"/>
  <c r="O73" i="6"/>
  <c r="O74" i="6"/>
  <c r="O75" i="6"/>
  <c r="O78" i="6"/>
  <c r="O79" i="6"/>
  <c r="O81" i="6"/>
  <c r="O82" i="6"/>
  <c r="O83" i="6"/>
  <c r="O84" i="6"/>
  <c r="O85" i="6"/>
  <c r="O86" i="6"/>
  <c r="O88" i="6"/>
  <c r="O89" i="6"/>
  <c r="O91" i="6"/>
  <c r="O92" i="6"/>
  <c r="O93" i="6"/>
  <c r="O94" i="6"/>
  <c r="O95" i="6"/>
  <c r="O96" i="6"/>
  <c r="O97" i="6"/>
  <c r="O98" i="6"/>
  <c r="O100" i="6"/>
  <c r="O102" i="6"/>
  <c r="O103" i="6"/>
  <c r="O105" i="6"/>
  <c r="O106" i="6"/>
  <c r="O107" i="6"/>
  <c r="O108" i="6"/>
  <c r="O110" i="6"/>
  <c r="O111" i="6"/>
  <c r="O112" i="6"/>
  <c r="O114" i="6"/>
  <c r="O115" i="6"/>
  <c r="O116" i="6"/>
  <c r="O117" i="6"/>
  <c r="O118" i="6"/>
  <c r="O119" i="6"/>
  <c r="O120" i="6"/>
  <c r="O121" i="6"/>
  <c r="O123" i="6"/>
  <c r="O124" i="6"/>
  <c r="O125" i="6"/>
  <c r="O128" i="6"/>
  <c r="O129" i="6"/>
  <c r="O130" i="6"/>
  <c r="O132" i="6"/>
  <c r="P144" i="6" l="1"/>
  <c r="P177" i="6"/>
  <c r="P159" i="6"/>
  <c r="X13" i="9"/>
  <c r="X9" i="9"/>
  <c r="O126" i="6"/>
  <c r="X14" i="9"/>
  <c r="O34" i="6"/>
  <c r="X8" i="9"/>
  <c r="X7" i="9"/>
  <c r="P147" i="6"/>
  <c r="X11" i="9"/>
  <c r="X15" i="9"/>
  <c r="O101" i="6"/>
  <c r="X12" i="9"/>
  <c r="O77" i="6"/>
  <c r="X10" i="9"/>
  <c r="P181" i="6"/>
  <c r="P183" i="6"/>
  <c r="P179" i="6"/>
  <c r="P178" i="6"/>
  <c r="P175" i="6"/>
  <c r="P180" i="6"/>
  <c r="P149" i="6"/>
  <c r="P182" i="6"/>
  <c r="P133" i="6"/>
  <c r="O104" i="6"/>
  <c r="O160" i="6" s="1"/>
  <c r="O80" i="6"/>
  <c r="O156" i="6" s="1"/>
  <c r="O76" i="6"/>
  <c r="O48" i="6"/>
  <c r="O151" i="6" s="1"/>
  <c r="O28" i="6"/>
  <c r="O146" i="6" s="1"/>
  <c r="O24" i="6"/>
  <c r="O145" i="6" s="1"/>
  <c r="O131" i="6"/>
  <c r="O165" i="6" s="1"/>
  <c r="O127" i="6"/>
  <c r="O99" i="6"/>
  <c r="O87" i="6"/>
  <c r="O157" i="6" s="1"/>
  <c r="O63" i="6"/>
  <c r="O43" i="6"/>
  <c r="O150" i="6" s="1"/>
  <c r="O39" i="6"/>
  <c r="O149" i="6" s="1"/>
  <c r="O122" i="6"/>
  <c r="O90" i="6"/>
  <c r="O158" i="6" s="1"/>
  <c r="O54" i="6"/>
  <c r="O152" i="6" s="1"/>
  <c r="O18" i="6"/>
  <c r="O176" i="6" s="1"/>
  <c r="Y16" i="9"/>
  <c r="O8" i="6"/>
  <c r="O113" i="6"/>
  <c r="O109" i="6"/>
  <c r="O161" i="6" s="1"/>
  <c r="O57" i="6"/>
  <c r="O153" i="6" s="1"/>
  <c r="O37" i="6"/>
  <c r="O148" i="6" s="1"/>
  <c r="O33" i="6"/>
  <c r="O13" i="6"/>
  <c r="O9" i="6"/>
  <c r="O142" i="6" s="1"/>
  <c r="AD133" i="1"/>
  <c r="R16" i="2" s="1"/>
  <c r="L10" i="6"/>
  <c r="L11" i="6"/>
  <c r="L12" i="6"/>
  <c r="L14" i="6"/>
  <c r="L15" i="6"/>
  <c r="L16" i="6"/>
  <c r="L17" i="6"/>
  <c r="L19" i="6"/>
  <c r="L20" i="6"/>
  <c r="L21" i="6"/>
  <c r="L22" i="6"/>
  <c r="L23" i="6"/>
  <c r="L25" i="6"/>
  <c r="L26" i="6"/>
  <c r="L27" i="6"/>
  <c r="L29" i="6"/>
  <c r="L30" i="6"/>
  <c r="L31" i="6"/>
  <c r="L32" i="6"/>
  <c r="L35" i="6"/>
  <c r="L36" i="6"/>
  <c r="L38" i="6"/>
  <c r="L40" i="6"/>
  <c r="L41" i="6"/>
  <c r="L42" i="6"/>
  <c r="L44" i="6"/>
  <c r="L45" i="6"/>
  <c r="L46" i="6"/>
  <c r="L47" i="6"/>
  <c r="L49" i="6"/>
  <c r="L50" i="6"/>
  <c r="L51" i="6"/>
  <c r="L52" i="6"/>
  <c r="L53" i="6"/>
  <c r="L55" i="6"/>
  <c r="L56" i="6"/>
  <c r="L58" i="6"/>
  <c r="L59" i="6"/>
  <c r="L60" i="6"/>
  <c r="L61" i="6"/>
  <c r="L62" i="6"/>
  <c r="L64" i="6"/>
  <c r="L65" i="6"/>
  <c r="L66" i="6"/>
  <c r="L67" i="6"/>
  <c r="L68" i="6"/>
  <c r="L69" i="6"/>
  <c r="L70" i="6"/>
  <c r="L71" i="6"/>
  <c r="L72" i="6"/>
  <c r="L73" i="6"/>
  <c r="L74" i="6"/>
  <c r="L75" i="6"/>
  <c r="L78" i="6"/>
  <c r="L79" i="6"/>
  <c r="L81" i="6"/>
  <c r="L82" i="6"/>
  <c r="L83" i="6"/>
  <c r="L84" i="6"/>
  <c r="L85" i="6"/>
  <c r="L86" i="6"/>
  <c r="L88" i="6"/>
  <c r="L89" i="6"/>
  <c r="L91" i="6"/>
  <c r="L92" i="6"/>
  <c r="L93" i="6"/>
  <c r="L94" i="6"/>
  <c r="L95" i="6"/>
  <c r="L96" i="6"/>
  <c r="L97" i="6"/>
  <c r="L98" i="6"/>
  <c r="L100" i="6"/>
  <c r="L102" i="6"/>
  <c r="L103" i="6"/>
  <c r="L105" i="6"/>
  <c r="L106" i="6"/>
  <c r="L107" i="6"/>
  <c r="L108" i="6"/>
  <c r="L110" i="6"/>
  <c r="L111" i="6"/>
  <c r="L112" i="6"/>
  <c r="L114" i="6"/>
  <c r="L115" i="6"/>
  <c r="L116" i="6"/>
  <c r="L117" i="6"/>
  <c r="L118" i="6"/>
  <c r="L119" i="6"/>
  <c r="L120" i="6"/>
  <c r="L121" i="6"/>
  <c r="L123" i="6"/>
  <c r="L124" i="6"/>
  <c r="L125" i="6"/>
  <c r="Q14" i="9"/>
  <c r="R14" i="9"/>
  <c r="L128" i="6"/>
  <c r="L129" i="6"/>
  <c r="L130" i="6"/>
  <c r="L132" i="6"/>
  <c r="Q15" i="9"/>
  <c r="R10" i="9" l="1"/>
  <c r="O159" i="6"/>
  <c r="O163" i="6"/>
  <c r="P166" i="6"/>
  <c r="R11" i="9"/>
  <c r="L77" i="6"/>
  <c r="S10" i="9"/>
  <c r="R15" i="9"/>
  <c r="Q13" i="9"/>
  <c r="R12" i="9"/>
  <c r="Q11" i="9"/>
  <c r="L34" i="6"/>
  <c r="S8" i="9"/>
  <c r="S7" i="9"/>
  <c r="L101" i="6"/>
  <c r="S12" i="9"/>
  <c r="S15" i="9"/>
  <c r="Q12" i="9"/>
  <c r="Q10" i="9"/>
  <c r="S9" i="9"/>
  <c r="R8" i="9"/>
  <c r="R7" i="9"/>
  <c r="O147" i="6"/>
  <c r="R13" i="9"/>
  <c r="Q9" i="9"/>
  <c r="L126" i="6"/>
  <c r="S14" i="9"/>
  <c r="S13" i="9"/>
  <c r="S11" i="9"/>
  <c r="R9" i="9"/>
  <c r="Q8" i="9"/>
  <c r="Q7" i="9"/>
  <c r="O180" i="6"/>
  <c r="O181" i="6"/>
  <c r="O154" i="6"/>
  <c r="O155" i="6"/>
  <c r="O175" i="6"/>
  <c r="O183" i="6"/>
  <c r="P184" i="6"/>
  <c r="P207" i="6" s="1"/>
  <c r="O164" i="6"/>
  <c r="O144" i="6"/>
  <c r="O177" i="6"/>
  <c r="O182" i="6"/>
  <c r="O143" i="6"/>
  <c r="O133" i="6"/>
  <c r="O162" i="6"/>
  <c r="O179" i="6"/>
  <c r="O141" i="6"/>
  <c r="O178" i="6"/>
  <c r="L122" i="6"/>
  <c r="L163" i="6" s="1"/>
  <c r="L90" i="6"/>
  <c r="L158" i="6" s="1"/>
  <c r="L54" i="6"/>
  <c r="L152" i="6" s="1"/>
  <c r="L18" i="6"/>
  <c r="L176" i="6" s="1"/>
  <c r="L8" i="6"/>
  <c r="L131" i="6"/>
  <c r="L165" i="6" s="1"/>
  <c r="L127" i="6"/>
  <c r="L164" i="6" s="1"/>
  <c r="L99" i="6"/>
  <c r="L87" i="6"/>
  <c r="L157" i="6" s="1"/>
  <c r="L63" i="6"/>
  <c r="L154" i="6" s="1"/>
  <c r="L43" i="6"/>
  <c r="L150" i="6" s="1"/>
  <c r="L39" i="6"/>
  <c r="L149" i="6" s="1"/>
  <c r="L104" i="6"/>
  <c r="L160" i="6" s="1"/>
  <c r="L80" i="6"/>
  <c r="L156" i="6" s="1"/>
  <c r="L76" i="6"/>
  <c r="L48" i="6"/>
  <c r="L151" i="6" s="1"/>
  <c r="L28" i="6"/>
  <c r="L24" i="6"/>
  <c r="L145" i="6" s="1"/>
  <c r="X16" i="9"/>
  <c r="L113" i="6"/>
  <c r="L162" i="6" s="1"/>
  <c r="L109" i="6"/>
  <c r="L57" i="6"/>
  <c r="L153" i="6" s="1"/>
  <c r="L37" i="6"/>
  <c r="L148" i="6" s="1"/>
  <c r="L33" i="6"/>
  <c r="L13" i="6"/>
  <c r="L143" i="6" s="1"/>
  <c r="L9" i="6"/>
  <c r="L142" i="6" s="1"/>
  <c r="W133" i="1"/>
  <c r="Y133" i="1"/>
  <c r="R13" i="2" s="1"/>
  <c r="X133" i="1"/>
  <c r="I9" i="10"/>
  <c r="I13" i="10"/>
  <c r="I24" i="10"/>
  <c r="I28" i="10"/>
  <c r="I33" i="10"/>
  <c r="I37" i="10"/>
  <c r="I39" i="10"/>
  <c r="I43" i="10"/>
  <c r="I48" i="10"/>
  <c r="I54" i="10"/>
  <c r="I57" i="10"/>
  <c r="I76" i="10"/>
  <c r="I87" i="10"/>
  <c r="I90" i="10"/>
  <c r="I99" i="10"/>
  <c r="I109" i="10"/>
  <c r="I113" i="10"/>
  <c r="I122" i="10"/>
  <c r="I127" i="10"/>
  <c r="I131" i="10"/>
  <c r="L155" i="6" l="1"/>
  <c r="P209" i="6"/>
  <c r="L147" i="6"/>
  <c r="L159" i="6"/>
  <c r="J115" i="6"/>
  <c r="I115" i="10"/>
  <c r="J130" i="6"/>
  <c r="I130" i="10"/>
  <c r="J110" i="6"/>
  <c r="I110" i="10"/>
  <c r="J102" i="6"/>
  <c r="I102" i="10"/>
  <c r="J94" i="6"/>
  <c r="I94" i="10"/>
  <c r="J82" i="6"/>
  <c r="I82" i="10"/>
  <c r="J70" i="6"/>
  <c r="I70" i="10"/>
  <c r="J50" i="6"/>
  <c r="I50" i="10"/>
  <c r="J46" i="6"/>
  <c r="I46" i="10"/>
  <c r="J42" i="6"/>
  <c r="I42" i="10"/>
  <c r="J38" i="6"/>
  <c r="I38" i="10"/>
  <c r="J34" i="6"/>
  <c r="M8" i="9"/>
  <c r="I34" i="10"/>
  <c r="J30" i="6"/>
  <c r="I30" i="10"/>
  <c r="J26" i="6"/>
  <c r="I26" i="10"/>
  <c r="J22" i="6"/>
  <c r="I22" i="10"/>
  <c r="M7" i="9"/>
  <c r="I18" i="10"/>
  <c r="J14" i="6"/>
  <c r="I14" i="10"/>
  <c r="J10" i="6"/>
  <c r="I10" i="10"/>
  <c r="J123" i="6"/>
  <c r="I123" i="10"/>
  <c r="J111" i="6"/>
  <c r="I111" i="10"/>
  <c r="J126" i="6"/>
  <c r="I126" i="10"/>
  <c r="I200" i="10" s="1"/>
  <c r="M14" i="9"/>
  <c r="J118" i="6"/>
  <c r="I118" i="10"/>
  <c r="J114" i="6"/>
  <c r="I114" i="10"/>
  <c r="J106" i="6"/>
  <c r="I106" i="10"/>
  <c r="J98" i="6"/>
  <c r="I98" i="10"/>
  <c r="J86" i="6"/>
  <c r="I86" i="10"/>
  <c r="J74" i="6"/>
  <c r="I74" i="10"/>
  <c r="J62" i="6"/>
  <c r="I62" i="10"/>
  <c r="J129" i="6"/>
  <c r="I129" i="10"/>
  <c r="J121" i="6"/>
  <c r="I121" i="10"/>
  <c r="J105" i="6"/>
  <c r="I105" i="10"/>
  <c r="J101" i="6"/>
  <c r="I101" i="10"/>
  <c r="M12" i="9"/>
  <c r="J97" i="6"/>
  <c r="I97" i="10"/>
  <c r="J93" i="6"/>
  <c r="I93" i="10"/>
  <c r="J89" i="6"/>
  <c r="I89" i="10"/>
  <c r="J85" i="6"/>
  <c r="I85" i="10"/>
  <c r="J81" i="6"/>
  <c r="I81" i="10"/>
  <c r="J77" i="6"/>
  <c r="I77" i="10"/>
  <c r="M10" i="9"/>
  <c r="J73" i="6"/>
  <c r="I73" i="10"/>
  <c r="J69" i="6"/>
  <c r="I69" i="10"/>
  <c r="J65" i="6"/>
  <c r="I65" i="10"/>
  <c r="J61" i="6"/>
  <c r="I61" i="10"/>
  <c r="J53" i="6"/>
  <c r="I53" i="10"/>
  <c r="J49" i="6"/>
  <c r="I49" i="10"/>
  <c r="J45" i="6"/>
  <c r="I45" i="10"/>
  <c r="J41" i="6"/>
  <c r="I41" i="10"/>
  <c r="I165" i="10"/>
  <c r="J29" i="6"/>
  <c r="I29" i="10"/>
  <c r="J25" i="6"/>
  <c r="I25" i="10"/>
  <c r="J21" i="6"/>
  <c r="I21" i="10"/>
  <c r="J17" i="6"/>
  <c r="I17" i="10"/>
  <c r="J78" i="6"/>
  <c r="I78" i="10"/>
  <c r="J66" i="6"/>
  <c r="I66" i="10"/>
  <c r="J58" i="6"/>
  <c r="I58" i="10"/>
  <c r="I8" i="10"/>
  <c r="M15" i="9"/>
  <c r="J125" i="6"/>
  <c r="I125" i="10"/>
  <c r="J117" i="6"/>
  <c r="I117" i="10"/>
  <c r="J132" i="6"/>
  <c r="I132" i="10"/>
  <c r="I182" i="10" s="1"/>
  <c r="J128" i="6"/>
  <c r="I128" i="10"/>
  <c r="J124" i="6"/>
  <c r="I124" i="10"/>
  <c r="J120" i="6"/>
  <c r="I120" i="10"/>
  <c r="J116" i="6"/>
  <c r="I116" i="10"/>
  <c r="J112" i="6"/>
  <c r="I112" i="10"/>
  <c r="I178" i="10" s="1"/>
  <c r="J108" i="6"/>
  <c r="I108" i="10"/>
  <c r="I104" i="10"/>
  <c r="M13" i="9"/>
  <c r="J100" i="6"/>
  <c r="I100" i="10"/>
  <c r="J96" i="6"/>
  <c r="I96" i="10"/>
  <c r="J92" i="6"/>
  <c r="I92" i="10"/>
  <c r="J88" i="6"/>
  <c r="I88" i="10"/>
  <c r="I174" i="10" s="1"/>
  <c r="J84" i="6"/>
  <c r="I84" i="10"/>
  <c r="I80" i="10"/>
  <c r="M11" i="9"/>
  <c r="J72" i="6"/>
  <c r="I72" i="10"/>
  <c r="J68" i="6"/>
  <c r="I68" i="10"/>
  <c r="J64" i="6"/>
  <c r="I64" i="10"/>
  <c r="J60" i="6"/>
  <c r="I60" i="10"/>
  <c r="J56" i="6"/>
  <c r="I56" i="10"/>
  <c r="J52" i="6"/>
  <c r="I52" i="10"/>
  <c r="J44" i="6"/>
  <c r="I44" i="10"/>
  <c r="J40" i="6"/>
  <c r="I40" i="10"/>
  <c r="J36" i="6"/>
  <c r="I36" i="10"/>
  <c r="J32" i="6"/>
  <c r="I32" i="10"/>
  <c r="J20" i="6"/>
  <c r="I20" i="10"/>
  <c r="J16" i="6"/>
  <c r="I16" i="10"/>
  <c r="J12" i="6"/>
  <c r="I12" i="10"/>
  <c r="J119" i="6"/>
  <c r="I119" i="10"/>
  <c r="J107" i="6"/>
  <c r="I107" i="10"/>
  <c r="J103" i="6"/>
  <c r="I103" i="10"/>
  <c r="J95" i="6"/>
  <c r="I95" i="10"/>
  <c r="J91" i="6"/>
  <c r="I91" i="10"/>
  <c r="J83" i="6"/>
  <c r="I83" i="10"/>
  <c r="J79" i="6"/>
  <c r="I79" i="10"/>
  <c r="J75" i="6"/>
  <c r="I75" i="10"/>
  <c r="J71" i="6"/>
  <c r="I71" i="10"/>
  <c r="J67" i="6"/>
  <c r="I67" i="10"/>
  <c r="I63" i="10"/>
  <c r="M9" i="9"/>
  <c r="J59" i="6"/>
  <c r="I59" i="10"/>
  <c r="J55" i="6"/>
  <c r="I55" i="10"/>
  <c r="J51" i="6"/>
  <c r="I51" i="10"/>
  <c r="J47" i="6"/>
  <c r="I47" i="10"/>
  <c r="J35" i="6"/>
  <c r="I35" i="10"/>
  <c r="J31" i="6"/>
  <c r="I31" i="10"/>
  <c r="J27" i="6"/>
  <c r="I27" i="10"/>
  <c r="I143" i="10" s="1"/>
  <c r="J23" i="6"/>
  <c r="I23" i="10"/>
  <c r="J19" i="6"/>
  <c r="I19" i="10"/>
  <c r="J15" i="6"/>
  <c r="I15" i="10"/>
  <c r="J11" i="6"/>
  <c r="I11" i="10"/>
  <c r="L144" i="6"/>
  <c r="L180" i="6"/>
  <c r="L182" i="6"/>
  <c r="L161" i="6"/>
  <c r="O184" i="6"/>
  <c r="O207" i="6" s="1"/>
  <c r="P211" i="6"/>
  <c r="L177" i="6"/>
  <c r="P215" i="6"/>
  <c r="P214" i="6"/>
  <c r="P212" i="6"/>
  <c r="P216" i="6"/>
  <c r="P213" i="6"/>
  <c r="P210" i="6"/>
  <c r="P208" i="6"/>
  <c r="L179" i="6"/>
  <c r="O166" i="6"/>
  <c r="L175" i="6"/>
  <c r="L178" i="6"/>
  <c r="L181" i="6"/>
  <c r="L133" i="6"/>
  <c r="L183" i="6"/>
  <c r="L146" i="6"/>
  <c r="L141" i="6"/>
  <c r="Q16" i="9"/>
  <c r="J113" i="6"/>
  <c r="J109" i="6"/>
  <c r="J57" i="6"/>
  <c r="J37" i="6"/>
  <c r="J33" i="6"/>
  <c r="J13" i="6"/>
  <c r="J9" i="6"/>
  <c r="S16" i="9"/>
  <c r="J8" i="6"/>
  <c r="J141" i="6" s="1"/>
  <c r="J104" i="6"/>
  <c r="J80" i="6"/>
  <c r="J76" i="6"/>
  <c r="J48" i="6"/>
  <c r="J28" i="6"/>
  <c r="J24" i="6"/>
  <c r="J131" i="6"/>
  <c r="J99" i="6"/>
  <c r="J87" i="6"/>
  <c r="J63" i="6"/>
  <c r="J43" i="6"/>
  <c r="J39" i="6"/>
  <c r="R16" i="9"/>
  <c r="J127" i="6"/>
  <c r="J122" i="6"/>
  <c r="J90" i="6"/>
  <c r="J54" i="6"/>
  <c r="J18" i="6"/>
  <c r="S133" i="1"/>
  <c r="R11" i="2" s="1"/>
  <c r="B14" i="9"/>
  <c r="C14" i="9"/>
  <c r="D14" i="9"/>
  <c r="E14" i="9"/>
  <c r="E15" i="9"/>
  <c r="D15" i="9"/>
  <c r="C15" i="9"/>
  <c r="B15" i="9"/>
  <c r="I166" i="10" l="1"/>
  <c r="I181" i="10"/>
  <c r="O213" i="6"/>
  <c r="I159" i="10"/>
  <c r="I164" i="10"/>
  <c r="J144" i="6"/>
  <c r="I176" i="10"/>
  <c r="I160" i="10"/>
  <c r="I163" i="10"/>
  <c r="I148" i="10"/>
  <c r="J147" i="6"/>
  <c r="O214" i="6"/>
  <c r="J163" i="6"/>
  <c r="J150" i="6"/>
  <c r="J165" i="6"/>
  <c r="J155" i="6"/>
  <c r="J148" i="6"/>
  <c r="J145" i="6"/>
  <c r="J157" i="6"/>
  <c r="J161" i="6"/>
  <c r="J142" i="6"/>
  <c r="I179" i="10"/>
  <c r="I167" i="10"/>
  <c r="I169" i="10"/>
  <c r="I147" i="10"/>
  <c r="I175" i="10"/>
  <c r="I180" i="10"/>
  <c r="I170" i="10"/>
  <c r="I149" i="10"/>
  <c r="I168" i="10"/>
  <c r="I146" i="10"/>
  <c r="O210" i="6"/>
  <c r="O209" i="6"/>
  <c r="O216" i="6"/>
  <c r="O215" i="6"/>
  <c r="O211" i="6"/>
  <c r="O212" i="6"/>
  <c r="J152" i="6"/>
  <c r="J146" i="6"/>
  <c r="J160" i="6"/>
  <c r="J143" i="6"/>
  <c r="L166" i="6"/>
  <c r="L184" i="6"/>
  <c r="L210" i="6" s="1"/>
  <c r="J183" i="6"/>
  <c r="J154" i="6"/>
  <c r="J156" i="6"/>
  <c r="J153" i="6"/>
  <c r="J158" i="6"/>
  <c r="J149" i="6"/>
  <c r="J159" i="6"/>
  <c r="J151" i="6"/>
  <c r="J162" i="6"/>
  <c r="G15" i="9"/>
  <c r="H121" i="6"/>
  <c r="H132" i="6"/>
  <c r="H116" i="6"/>
  <c r="H40" i="6"/>
  <c r="H36" i="6"/>
  <c r="H32" i="6"/>
  <c r="H123" i="6"/>
  <c r="H119" i="6"/>
  <c r="H115" i="6"/>
  <c r="H111" i="6"/>
  <c r="H107" i="6"/>
  <c r="H103" i="6"/>
  <c r="H95" i="6"/>
  <c r="H91" i="6"/>
  <c r="H83" i="6"/>
  <c r="H79" i="6"/>
  <c r="H75" i="6"/>
  <c r="H71" i="6"/>
  <c r="H67" i="6"/>
  <c r="G9" i="9"/>
  <c r="H59" i="6"/>
  <c r="H55" i="6"/>
  <c r="H51" i="6"/>
  <c r="H47" i="6"/>
  <c r="H35" i="6"/>
  <c r="H31" i="6"/>
  <c r="H27" i="6"/>
  <c r="H23" i="6"/>
  <c r="H19" i="6"/>
  <c r="H15" i="6"/>
  <c r="H11" i="6"/>
  <c r="D13" i="9"/>
  <c r="D12" i="9"/>
  <c r="D11" i="9"/>
  <c r="D10" i="9"/>
  <c r="D9" i="9"/>
  <c r="D8" i="9"/>
  <c r="D7" i="9"/>
  <c r="I162" i="10"/>
  <c r="I172" i="10"/>
  <c r="I192" i="10"/>
  <c r="I133" i="10"/>
  <c r="I141" i="10"/>
  <c r="I158" i="10"/>
  <c r="H128" i="6"/>
  <c r="H120" i="6"/>
  <c r="H108" i="6"/>
  <c r="H100" i="6"/>
  <c r="H92" i="6"/>
  <c r="H68" i="6"/>
  <c r="H60" i="6"/>
  <c r="H130" i="6"/>
  <c r="H126" i="6"/>
  <c r="G14" i="9"/>
  <c r="H118" i="6"/>
  <c r="H114" i="6"/>
  <c r="H110" i="6"/>
  <c r="H106" i="6"/>
  <c r="H102" i="6"/>
  <c r="H98" i="6"/>
  <c r="H94" i="6"/>
  <c r="H86" i="6"/>
  <c r="H82" i="6"/>
  <c r="H78" i="6"/>
  <c r="H74" i="6"/>
  <c r="H70" i="6"/>
  <c r="H66" i="6"/>
  <c r="H62" i="6"/>
  <c r="H58" i="6"/>
  <c r="H50" i="6"/>
  <c r="H46" i="6"/>
  <c r="H42" i="6"/>
  <c r="H38" i="6"/>
  <c r="H34" i="6"/>
  <c r="G8" i="9"/>
  <c r="H30" i="6"/>
  <c r="H26" i="6"/>
  <c r="H22" i="6"/>
  <c r="G7" i="9"/>
  <c r="H14" i="6"/>
  <c r="H10" i="6"/>
  <c r="C13" i="9"/>
  <c r="C12" i="9"/>
  <c r="C11" i="9"/>
  <c r="C10" i="9"/>
  <c r="C9" i="9"/>
  <c r="C8" i="9"/>
  <c r="C7" i="9"/>
  <c r="I193" i="10"/>
  <c r="I142" i="10"/>
  <c r="I161" i="10"/>
  <c r="I194" i="10"/>
  <c r="H125" i="6"/>
  <c r="H105" i="6"/>
  <c r="H101" i="6"/>
  <c r="G12" i="9"/>
  <c r="H97" i="6"/>
  <c r="H93" i="6"/>
  <c r="H89" i="6"/>
  <c r="H85" i="6"/>
  <c r="H81" i="6"/>
  <c r="H77" i="6"/>
  <c r="G10" i="9"/>
  <c r="H73" i="6"/>
  <c r="H69" i="6"/>
  <c r="H65" i="6"/>
  <c r="H61" i="6"/>
  <c r="H53" i="6"/>
  <c r="H49" i="6"/>
  <c r="H45" i="6"/>
  <c r="H41" i="6"/>
  <c r="H29" i="6"/>
  <c r="H25" i="6"/>
  <c r="H21" i="6"/>
  <c r="H17" i="6"/>
  <c r="B13" i="9"/>
  <c r="B12" i="9"/>
  <c r="B11" i="9"/>
  <c r="B10" i="9"/>
  <c r="B9" i="9"/>
  <c r="B8" i="9"/>
  <c r="B7" i="9"/>
  <c r="J182" i="6"/>
  <c r="I195" i="10"/>
  <c r="I171" i="10"/>
  <c r="I196" i="10"/>
  <c r="H129" i="6"/>
  <c r="H117" i="6"/>
  <c r="H124" i="6"/>
  <c r="H112" i="6"/>
  <c r="G13" i="9"/>
  <c r="H96" i="6"/>
  <c r="H88" i="6"/>
  <c r="H84" i="6"/>
  <c r="G11" i="9"/>
  <c r="H72" i="6"/>
  <c r="H64" i="6"/>
  <c r="H56" i="6"/>
  <c r="H52" i="6"/>
  <c r="H44" i="6"/>
  <c r="H20" i="6"/>
  <c r="H16" i="6"/>
  <c r="H12" i="6"/>
  <c r="E13" i="9"/>
  <c r="E12" i="9"/>
  <c r="E11" i="9"/>
  <c r="E10" i="9"/>
  <c r="E9" i="9"/>
  <c r="E8" i="9"/>
  <c r="E7" i="9"/>
  <c r="I145" i="10"/>
  <c r="I197" i="10"/>
  <c r="I173" i="10"/>
  <c r="I199" i="10"/>
  <c r="I177" i="10"/>
  <c r="I198" i="10"/>
  <c r="I144" i="10"/>
  <c r="O208" i="6"/>
  <c r="J179" i="6"/>
  <c r="J177" i="6"/>
  <c r="J178" i="6"/>
  <c r="J181" i="6"/>
  <c r="J180" i="6"/>
  <c r="J133" i="6"/>
  <c r="J164" i="6"/>
  <c r="J175" i="6"/>
  <c r="J176" i="6"/>
  <c r="H127" i="6"/>
  <c r="H43" i="6"/>
  <c r="H131" i="6"/>
  <c r="H165" i="6" s="1"/>
  <c r="H63" i="6"/>
  <c r="H39" i="6"/>
  <c r="H122" i="6"/>
  <c r="H90" i="6"/>
  <c r="H54" i="6"/>
  <c r="H18" i="6"/>
  <c r="H99" i="6"/>
  <c r="H87" i="6"/>
  <c r="H8" i="6"/>
  <c r="H113" i="6"/>
  <c r="H109" i="6"/>
  <c r="H57" i="6"/>
  <c r="H37" i="6"/>
  <c r="H33" i="6"/>
  <c r="H13" i="6"/>
  <c r="H9" i="6"/>
  <c r="M16" i="9"/>
  <c r="H104" i="6"/>
  <c r="H80" i="6"/>
  <c r="H76" i="6"/>
  <c r="H48" i="6"/>
  <c r="H28" i="6"/>
  <c r="H24" i="6"/>
  <c r="L211" i="6"/>
  <c r="M10" i="6"/>
  <c r="M11" i="6"/>
  <c r="M12" i="6"/>
  <c r="M14" i="6"/>
  <c r="M15" i="6"/>
  <c r="M16" i="6"/>
  <c r="M17" i="6"/>
  <c r="M19" i="6"/>
  <c r="M20" i="6"/>
  <c r="M21" i="6"/>
  <c r="M22" i="6"/>
  <c r="M23" i="6"/>
  <c r="M25" i="6"/>
  <c r="M26" i="6"/>
  <c r="M27" i="6"/>
  <c r="M29" i="6"/>
  <c r="M30" i="6"/>
  <c r="M31" i="6"/>
  <c r="M32" i="6"/>
  <c r="M35" i="6"/>
  <c r="M36" i="6"/>
  <c r="M38" i="6"/>
  <c r="M40" i="6"/>
  <c r="M41" i="6"/>
  <c r="M42" i="6"/>
  <c r="M44" i="6"/>
  <c r="M45" i="6"/>
  <c r="M46" i="6"/>
  <c r="M47" i="6"/>
  <c r="M49" i="6"/>
  <c r="M50" i="6"/>
  <c r="M51" i="6"/>
  <c r="M52" i="6"/>
  <c r="M53" i="6"/>
  <c r="M55" i="6"/>
  <c r="M56" i="6"/>
  <c r="M58" i="6"/>
  <c r="M59" i="6"/>
  <c r="M60" i="6"/>
  <c r="M61" i="6"/>
  <c r="M62" i="6"/>
  <c r="M64" i="6"/>
  <c r="M65" i="6"/>
  <c r="M66" i="6"/>
  <c r="M67" i="6"/>
  <c r="M68" i="6"/>
  <c r="M69" i="6"/>
  <c r="M70" i="6"/>
  <c r="M71" i="6"/>
  <c r="M72" i="6"/>
  <c r="M73" i="6"/>
  <c r="M74" i="6"/>
  <c r="M75" i="6"/>
  <c r="M78" i="6"/>
  <c r="M79" i="6"/>
  <c r="M81" i="6"/>
  <c r="M82" i="6"/>
  <c r="M83" i="6"/>
  <c r="M84" i="6"/>
  <c r="M85" i="6"/>
  <c r="M86" i="6"/>
  <c r="M88" i="6"/>
  <c r="M89" i="6"/>
  <c r="M91" i="6"/>
  <c r="M92" i="6"/>
  <c r="M93" i="6"/>
  <c r="M94" i="6"/>
  <c r="M95" i="6"/>
  <c r="M96" i="6"/>
  <c r="M97" i="6"/>
  <c r="M98" i="6"/>
  <c r="M100" i="6"/>
  <c r="M102" i="6"/>
  <c r="M103" i="6"/>
  <c r="M105" i="6"/>
  <c r="M106" i="6"/>
  <c r="M107" i="6"/>
  <c r="M108" i="6"/>
  <c r="M110" i="6"/>
  <c r="M111" i="6"/>
  <c r="M112" i="6"/>
  <c r="M114" i="6"/>
  <c r="M115" i="6"/>
  <c r="M116" i="6"/>
  <c r="M117" i="6"/>
  <c r="M118" i="6"/>
  <c r="M119" i="6"/>
  <c r="M120" i="6"/>
  <c r="M121" i="6"/>
  <c r="M123" i="6"/>
  <c r="M124" i="6"/>
  <c r="M125" i="6"/>
  <c r="T14" i="9"/>
  <c r="U14" i="9"/>
  <c r="M128" i="6"/>
  <c r="M129" i="6"/>
  <c r="M130" i="6"/>
  <c r="M132" i="6"/>
  <c r="T15" i="9"/>
  <c r="V15" i="9" l="1"/>
  <c r="U15" i="9"/>
  <c r="D16" i="9"/>
  <c r="H149" i="6"/>
  <c r="H161" i="6"/>
  <c r="L213" i="6"/>
  <c r="L208" i="6"/>
  <c r="L215" i="6"/>
  <c r="H151" i="6"/>
  <c r="H148" i="6"/>
  <c r="H176" i="6"/>
  <c r="H164" i="6"/>
  <c r="L212" i="6"/>
  <c r="L216" i="6"/>
  <c r="L209" i="6"/>
  <c r="H153" i="6"/>
  <c r="L214" i="6"/>
  <c r="L207" i="6"/>
  <c r="H147" i="6"/>
  <c r="H145" i="6"/>
  <c r="H156" i="6"/>
  <c r="H143" i="6"/>
  <c r="H159" i="6"/>
  <c r="H158" i="6"/>
  <c r="H155" i="6"/>
  <c r="H146" i="6"/>
  <c r="H160" i="6"/>
  <c r="J166" i="6"/>
  <c r="H180" i="6"/>
  <c r="U13" i="9"/>
  <c r="M101" i="6"/>
  <c r="V12" i="9"/>
  <c r="U11" i="9"/>
  <c r="M77" i="6"/>
  <c r="V10" i="9"/>
  <c r="T9" i="9"/>
  <c r="M126" i="6"/>
  <c r="V14" i="9"/>
  <c r="T13" i="9"/>
  <c r="U12" i="9"/>
  <c r="T11" i="9"/>
  <c r="U10" i="9"/>
  <c r="M34" i="6"/>
  <c r="V8" i="9"/>
  <c r="V7" i="9"/>
  <c r="H144" i="6"/>
  <c r="H162" i="6"/>
  <c r="H163" i="6"/>
  <c r="H150" i="6"/>
  <c r="I201" i="10"/>
  <c r="I183" i="10"/>
  <c r="T12" i="9"/>
  <c r="T10" i="9"/>
  <c r="V9" i="9"/>
  <c r="U8" i="9"/>
  <c r="U7" i="9"/>
  <c r="I150" i="10"/>
  <c r="V13" i="9"/>
  <c r="V11" i="9"/>
  <c r="U9" i="9"/>
  <c r="T8" i="9"/>
  <c r="T7" i="9"/>
  <c r="H142" i="6"/>
  <c r="H157" i="6"/>
  <c r="H154" i="6"/>
  <c r="H183" i="6"/>
  <c r="H182" i="6"/>
  <c r="H177" i="6"/>
  <c r="H175" i="6"/>
  <c r="H181" i="6"/>
  <c r="J184" i="6"/>
  <c r="J212" i="6" s="1"/>
  <c r="H133" i="6"/>
  <c r="H179" i="6"/>
  <c r="H152" i="6"/>
  <c r="H141" i="6"/>
  <c r="H178" i="6"/>
  <c r="M104" i="6"/>
  <c r="M160" i="6" s="1"/>
  <c r="M80" i="6"/>
  <c r="M156" i="6" s="1"/>
  <c r="M76" i="6"/>
  <c r="M48" i="6"/>
  <c r="M151" i="6" s="1"/>
  <c r="M28" i="6"/>
  <c r="M146" i="6" s="1"/>
  <c r="M24" i="6"/>
  <c r="M145" i="6" s="1"/>
  <c r="B16" i="9"/>
  <c r="M113" i="6"/>
  <c r="M162" i="6" s="1"/>
  <c r="M109" i="6"/>
  <c r="M161" i="6" s="1"/>
  <c r="M57" i="6"/>
  <c r="M37" i="6"/>
  <c r="M33" i="6"/>
  <c r="M13" i="6"/>
  <c r="M143" i="6" s="1"/>
  <c r="M9" i="6"/>
  <c r="M142" i="6" s="1"/>
  <c r="E16" i="9"/>
  <c r="M8" i="6"/>
  <c r="M141" i="6" s="1"/>
  <c r="M122" i="6"/>
  <c r="M163" i="6" s="1"/>
  <c r="M90" i="6"/>
  <c r="M158" i="6" s="1"/>
  <c r="M54" i="6"/>
  <c r="M152" i="6" s="1"/>
  <c r="M18" i="6"/>
  <c r="M144" i="6" s="1"/>
  <c r="G16" i="9"/>
  <c r="M131" i="6"/>
  <c r="M127" i="6"/>
  <c r="M164" i="6" s="1"/>
  <c r="M99" i="6"/>
  <c r="M87" i="6"/>
  <c r="M157" i="6" s="1"/>
  <c r="M63" i="6"/>
  <c r="M154" i="6" s="1"/>
  <c r="M43" i="6"/>
  <c r="M150" i="6" s="1"/>
  <c r="M39" i="6"/>
  <c r="C16" i="9"/>
  <c r="M165" i="6"/>
  <c r="M148" i="6"/>
  <c r="M149" i="6"/>
  <c r="AB133" i="1"/>
  <c r="R14" i="2" s="1"/>
  <c r="Z133" i="1"/>
  <c r="AA133" i="1"/>
  <c r="O6" i="5"/>
  <c r="O7" i="5"/>
  <c r="O8" i="5"/>
  <c r="O9" i="5"/>
  <c r="O14" i="5" s="1"/>
  <c r="O10" i="5"/>
  <c r="O11" i="5"/>
  <c r="O12" i="5"/>
  <c r="O13" i="5"/>
  <c r="O5" i="5"/>
  <c r="K6" i="5"/>
  <c r="K7" i="5"/>
  <c r="K8" i="5"/>
  <c r="K9" i="5"/>
  <c r="K10" i="5"/>
  <c r="K11" i="5"/>
  <c r="K12" i="5"/>
  <c r="K13" i="5"/>
  <c r="K14" i="5"/>
  <c r="K15" i="5"/>
  <c r="K16" i="5"/>
  <c r="K17" i="5"/>
  <c r="K18" i="5"/>
  <c r="K19" i="5"/>
  <c r="K20" i="5"/>
  <c r="K21" i="5"/>
  <c r="K22" i="5"/>
  <c r="K23" i="5"/>
  <c r="K24" i="5"/>
  <c r="K25" i="5"/>
  <c r="K26" i="5"/>
  <c r="K27" i="5"/>
  <c r="K28" i="5"/>
  <c r="K29" i="5"/>
  <c r="K5" i="5"/>
  <c r="M155" i="6" l="1"/>
  <c r="J208" i="6"/>
  <c r="J213" i="6"/>
  <c r="M159" i="6"/>
  <c r="M147" i="6"/>
  <c r="M176" i="6"/>
  <c r="M180" i="6"/>
  <c r="M153" i="6"/>
  <c r="M182" i="6"/>
  <c r="M175" i="6"/>
  <c r="H184" i="6"/>
  <c r="H213" i="6" s="1"/>
  <c r="M178" i="6"/>
  <c r="H166" i="6"/>
  <c r="J210" i="6"/>
  <c r="M177" i="6"/>
  <c r="M179" i="6"/>
  <c r="J214" i="6"/>
  <c r="J209" i="6"/>
  <c r="J211" i="6"/>
  <c r="J216" i="6"/>
  <c r="J215" i="6"/>
  <c r="J207" i="6"/>
  <c r="M183" i="6"/>
  <c r="M181" i="6"/>
  <c r="M133" i="6"/>
  <c r="V16" i="9"/>
  <c r="U16" i="9"/>
  <c r="T16" i="9"/>
  <c r="K30" i="5"/>
  <c r="H211" i="6" l="1"/>
  <c r="H208" i="6"/>
  <c r="H209" i="6"/>
  <c r="H210" i="6"/>
  <c r="H207" i="6"/>
  <c r="M166" i="6"/>
  <c r="H215" i="6"/>
  <c r="H216" i="6"/>
  <c r="H212" i="6"/>
  <c r="H214" i="6"/>
  <c r="M184" i="6"/>
  <c r="M216" i="6" s="1"/>
  <c r="G8" i="4"/>
  <c r="N8" i="4"/>
  <c r="R8" i="4"/>
  <c r="S8" i="4"/>
  <c r="T8" i="4"/>
  <c r="U8" i="4"/>
  <c r="V8" i="4"/>
  <c r="W8" i="4"/>
  <c r="Y8" i="4"/>
  <c r="Z8" i="4"/>
  <c r="AD8" i="4"/>
  <c r="G9" i="4"/>
  <c r="N9" i="4"/>
  <c r="R9" i="4"/>
  <c r="S9" i="4"/>
  <c r="T9" i="4"/>
  <c r="U9" i="4"/>
  <c r="V9" i="4"/>
  <c r="W9" i="4"/>
  <c r="Y9" i="4"/>
  <c r="Z9" i="4"/>
  <c r="AD9" i="4"/>
  <c r="G10" i="4"/>
  <c r="N10" i="4"/>
  <c r="R10" i="4"/>
  <c r="S10" i="4"/>
  <c r="T10" i="4"/>
  <c r="U10" i="4"/>
  <c r="V10" i="4"/>
  <c r="W10" i="4"/>
  <c r="Y10" i="4"/>
  <c r="Z10" i="4"/>
  <c r="AD10" i="4"/>
  <c r="G11" i="4"/>
  <c r="N11" i="4"/>
  <c r="R11" i="4"/>
  <c r="S11" i="4"/>
  <c r="T11" i="4"/>
  <c r="U11" i="4"/>
  <c r="V11" i="4"/>
  <c r="W11" i="4"/>
  <c r="Y11" i="4"/>
  <c r="Z11" i="4"/>
  <c r="AD11" i="4"/>
  <c r="G12" i="4"/>
  <c r="N12" i="4"/>
  <c r="R12" i="4"/>
  <c r="S12" i="4"/>
  <c r="T12" i="4"/>
  <c r="U12" i="4"/>
  <c r="V12" i="4"/>
  <c r="W12" i="4"/>
  <c r="Y12" i="4"/>
  <c r="Z12" i="4"/>
  <c r="AD12" i="4"/>
  <c r="G13" i="4"/>
  <c r="N13" i="4"/>
  <c r="R13" i="4"/>
  <c r="S13" i="4"/>
  <c r="T13" i="4"/>
  <c r="U13" i="4"/>
  <c r="V13" i="4"/>
  <c r="W13" i="4"/>
  <c r="Y13" i="4"/>
  <c r="Z13" i="4"/>
  <c r="AD13" i="4"/>
  <c r="G14" i="4"/>
  <c r="N14" i="4"/>
  <c r="R14" i="4"/>
  <c r="S14" i="4"/>
  <c r="T14" i="4"/>
  <c r="U14" i="4"/>
  <c r="V14" i="4"/>
  <c r="W14" i="4"/>
  <c r="Y14" i="4"/>
  <c r="Z14" i="4"/>
  <c r="AD14" i="4"/>
  <c r="G15" i="4"/>
  <c r="N15" i="4"/>
  <c r="R15" i="4"/>
  <c r="S15" i="4"/>
  <c r="T15" i="4"/>
  <c r="U15" i="4"/>
  <c r="V15" i="4"/>
  <c r="W15" i="4"/>
  <c r="Y15" i="4"/>
  <c r="Z15" i="4"/>
  <c r="AD15" i="4"/>
  <c r="G16" i="4"/>
  <c r="N16" i="4"/>
  <c r="R16" i="4"/>
  <c r="S16" i="4"/>
  <c r="T16" i="4"/>
  <c r="U16" i="4"/>
  <c r="V16" i="4"/>
  <c r="W16" i="4"/>
  <c r="Y16" i="4"/>
  <c r="Z16" i="4"/>
  <c r="AD16" i="4"/>
  <c r="G17" i="4"/>
  <c r="N17" i="4"/>
  <c r="R17" i="4"/>
  <c r="S17" i="4"/>
  <c r="T17" i="4"/>
  <c r="U17" i="4"/>
  <c r="V17" i="4"/>
  <c r="W17" i="4"/>
  <c r="Y17" i="4"/>
  <c r="Z17" i="4"/>
  <c r="AD17" i="4"/>
  <c r="G18" i="4"/>
  <c r="N18" i="4"/>
  <c r="R18" i="4"/>
  <c r="S18" i="4"/>
  <c r="T18" i="4"/>
  <c r="U18" i="4"/>
  <c r="V18" i="4"/>
  <c r="W18" i="4"/>
  <c r="Y18" i="4"/>
  <c r="Z18" i="4"/>
  <c r="AD18" i="4"/>
  <c r="G19" i="4"/>
  <c r="N19" i="4"/>
  <c r="R19" i="4"/>
  <c r="S19" i="4"/>
  <c r="T19" i="4"/>
  <c r="U19" i="4"/>
  <c r="V19" i="4"/>
  <c r="W19" i="4"/>
  <c r="Y19" i="4"/>
  <c r="Z19" i="4"/>
  <c r="AD19" i="4"/>
  <c r="G20" i="4"/>
  <c r="N20" i="4"/>
  <c r="R20" i="4"/>
  <c r="S20" i="4"/>
  <c r="T20" i="4"/>
  <c r="U20" i="4"/>
  <c r="V20" i="4"/>
  <c r="W20" i="4"/>
  <c r="Y20" i="4"/>
  <c r="Z20" i="4"/>
  <c r="AD20" i="4"/>
  <c r="G21" i="4"/>
  <c r="N21" i="4"/>
  <c r="R21" i="4"/>
  <c r="S21" i="4"/>
  <c r="T21" i="4"/>
  <c r="U21" i="4"/>
  <c r="V21" i="4"/>
  <c r="W21" i="4"/>
  <c r="Y21" i="4"/>
  <c r="Z21" i="4"/>
  <c r="AD21" i="4"/>
  <c r="G22" i="4"/>
  <c r="N22" i="4"/>
  <c r="R22" i="4"/>
  <c r="S22" i="4"/>
  <c r="T22" i="4"/>
  <c r="U22" i="4"/>
  <c r="V22" i="4"/>
  <c r="W22" i="4"/>
  <c r="Y22" i="4"/>
  <c r="Z22" i="4"/>
  <c r="AD22" i="4"/>
  <c r="G23" i="4"/>
  <c r="N23" i="4"/>
  <c r="R23" i="4"/>
  <c r="S23" i="4"/>
  <c r="T23" i="4"/>
  <c r="U23" i="4"/>
  <c r="V23" i="4"/>
  <c r="W23" i="4"/>
  <c r="Y23" i="4"/>
  <c r="Z23" i="4"/>
  <c r="AD23" i="4"/>
  <c r="G24" i="4"/>
  <c r="N24" i="4"/>
  <c r="R24" i="4"/>
  <c r="S24" i="4"/>
  <c r="T24" i="4"/>
  <c r="U24" i="4"/>
  <c r="V24" i="4"/>
  <c r="W24" i="4"/>
  <c r="Y24" i="4"/>
  <c r="Z24" i="4"/>
  <c r="AD24" i="4"/>
  <c r="G25" i="4"/>
  <c r="N25" i="4"/>
  <c r="R25" i="4"/>
  <c r="S25" i="4"/>
  <c r="T25" i="4"/>
  <c r="U25" i="4"/>
  <c r="V25" i="4"/>
  <c r="W25" i="4"/>
  <c r="Y25" i="4"/>
  <c r="Z25" i="4"/>
  <c r="AD25" i="4"/>
  <c r="G26" i="4"/>
  <c r="N26" i="4"/>
  <c r="R26" i="4"/>
  <c r="S26" i="4"/>
  <c r="T26" i="4"/>
  <c r="U26" i="4"/>
  <c r="V26" i="4"/>
  <c r="W26" i="4"/>
  <c r="Y26" i="4"/>
  <c r="Z26" i="4"/>
  <c r="AD26" i="4"/>
  <c r="G27" i="4"/>
  <c r="N27" i="4"/>
  <c r="R27" i="4"/>
  <c r="S27" i="4"/>
  <c r="T27" i="4"/>
  <c r="U27" i="4"/>
  <c r="V27" i="4"/>
  <c r="W27" i="4"/>
  <c r="Y27" i="4"/>
  <c r="Z27" i="4"/>
  <c r="AD27" i="4"/>
  <c r="G28" i="4"/>
  <c r="N28" i="4"/>
  <c r="R28" i="4"/>
  <c r="S28" i="4"/>
  <c r="T28" i="4"/>
  <c r="U28" i="4"/>
  <c r="V28" i="4"/>
  <c r="W28" i="4"/>
  <c r="Y28" i="4"/>
  <c r="Z28" i="4"/>
  <c r="AD28" i="4"/>
  <c r="G29" i="4"/>
  <c r="N29" i="4"/>
  <c r="R29" i="4"/>
  <c r="S29" i="4"/>
  <c r="T29" i="4"/>
  <c r="U29" i="4"/>
  <c r="V29" i="4"/>
  <c r="W29" i="4"/>
  <c r="Y29" i="4"/>
  <c r="Z29" i="4"/>
  <c r="AD29" i="4"/>
  <c r="G30" i="4"/>
  <c r="N30" i="4"/>
  <c r="R30" i="4"/>
  <c r="S30" i="4"/>
  <c r="T30" i="4"/>
  <c r="U30" i="4"/>
  <c r="V30" i="4"/>
  <c r="W30" i="4"/>
  <c r="Y30" i="4"/>
  <c r="Z30" i="4"/>
  <c r="AD30" i="4"/>
  <c r="G31" i="4"/>
  <c r="N31" i="4"/>
  <c r="R31" i="4"/>
  <c r="S31" i="4"/>
  <c r="T31" i="4"/>
  <c r="U31" i="4"/>
  <c r="V31" i="4"/>
  <c r="W31" i="4"/>
  <c r="Y31" i="4"/>
  <c r="Z31" i="4"/>
  <c r="AD31" i="4"/>
  <c r="G7" i="4"/>
  <c r="G32" i="4" s="1"/>
  <c r="N7" i="4"/>
  <c r="R7" i="4"/>
  <c r="S7" i="4"/>
  <c r="T7" i="4"/>
  <c r="U7" i="4"/>
  <c r="V7" i="4"/>
  <c r="W7" i="4"/>
  <c r="Y7" i="4"/>
  <c r="Z7" i="4"/>
  <c r="AD7" i="4"/>
  <c r="M215" i="6" l="1"/>
  <c r="M208" i="6"/>
  <c r="M212" i="6"/>
  <c r="M210" i="6"/>
  <c r="M214" i="6"/>
  <c r="M209" i="6"/>
  <c r="M211" i="6"/>
  <c r="M213" i="6"/>
  <c r="M207" i="6"/>
  <c r="T32" i="4"/>
  <c r="Y32" i="4"/>
  <c r="R32" i="4"/>
  <c r="N32" i="4"/>
  <c r="Z32" i="4"/>
  <c r="V32" i="4"/>
  <c r="U32" i="4"/>
  <c r="AD32" i="4"/>
  <c r="W32" i="4"/>
  <c r="S32" i="4"/>
  <c r="G7" i="3"/>
  <c r="N7" i="3"/>
  <c r="R7" i="3"/>
  <c r="S7" i="3"/>
  <c r="T7" i="3"/>
  <c r="U7" i="3"/>
  <c r="V7" i="3"/>
  <c r="W7" i="3"/>
  <c r="Y7" i="3"/>
  <c r="Z7" i="3"/>
  <c r="AD7" i="3"/>
  <c r="G8" i="3"/>
  <c r="N8" i="3"/>
  <c r="R8" i="3"/>
  <c r="S8" i="3"/>
  <c r="T8" i="3"/>
  <c r="U8" i="3"/>
  <c r="V8" i="3"/>
  <c r="W8" i="3"/>
  <c r="Y8" i="3"/>
  <c r="Z8" i="3"/>
  <c r="AD8" i="3"/>
  <c r="G9" i="3"/>
  <c r="N9" i="3"/>
  <c r="R9" i="3"/>
  <c r="S9" i="3"/>
  <c r="T9" i="3"/>
  <c r="U9" i="3"/>
  <c r="V9" i="3"/>
  <c r="W9" i="3"/>
  <c r="Y9" i="3"/>
  <c r="Z9" i="3"/>
  <c r="AD9" i="3"/>
  <c r="G10" i="3"/>
  <c r="N10" i="3"/>
  <c r="R10" i="3"/>
  <c r="S10" i="3"/>
  <c r="T10" i="3"/>
  <c r="U10" i="3"/>
  <c r="V10" i="3"/>
  <c r="W10" i="3"/>
  <c r="Y10" i="3"/>
  <c r="Z10" i="3"/>
  <c r="AD10" i="3"/>
  <c r="G11" i="3"/>
  <c r="N11" i="3"/>
  <c r="R11" i="3"/>
  <c r="S11" i="3"/>
  <c r="T11" i="3"/>
  <c r="U11" i="3"/>
  <c r="V11" i="3"/>
  <c r="W11" i="3"/>
  <c r="Y11" i="3"/>
  <c r="Z11" i="3"/>
  <c r="AD11" i="3"/>
  <c r="G12" i="3"/>
  <c r="N12" i="3"/>
  <c r="R12" i="3"/>
  <c r="S12" i="3"/>
  <c r="T12" i="3"/>
  <c r="U12" i="3"/>
  <c r="V12" i="3"/>
  <c r="W12" i="3"/>
  <c r="Y12" i="3"/>
  <c r="Z12" i="3"/>
  <c r="AD12" i="3"/>
  <c r="G13" i="3"/>
  <c r="N13" i="3"/>
  <c r="R13" i="3"/>
  <c r="S13" i="3"/>
  <c r="T13" i="3"/>
  <c r="U13" i="3"/>
  <c r="V13" i="3"/>
  <c r="W13" i="3"/>
  <c r="Y13" i="3"/>
  <c r="Z13" i="3"/>
  <c r="AD13" i="3"/>
  <c r="G14" i="3"/>
  <c r="N14" i="3"/>
  <c r="R14" i="3"/>
  <c r="S14" i="3"/>
  <c r="T14" i="3"/>
  <c r="U14" i="3"/>
  <c r="V14" i="3"/>
  <c r="W14" i="3"/>
  <c r="Y14" i="3"/>
  <c r="Z14" i="3"/>
  <c r="AD14" i="3"/>
  <c r="G15" i="3"/>
  <c r="N15" i="3"/>
  <c r="R15" i="3"/>
  <c r="S15" i="3"/>
  <c r="T15" i="3"/>
  <c r="U15" i="3"/>
  <c r="V15" i="3"/>
  <c r="W15" i="3"/>
  <c r="Y15" i="3"/>
  <c r="Z15" i="3"/>
  <c r="AD15" i="3"/>
  <c r="T16" i="3" l="1"/>
  <c r="Y16" i="3"/>
  <c r="U16" i="3"/>
  <c r="W16" i="3"/>
  <c r="S16" i="3"/>
  <c r="G16" i="3"/>
  <c r="Z16" i="3"/>
  <c r="AD16" i="3"/>
  <c r="R16" i="3"/>
  <c r="V16" i="3"/>
  <c r="N16" i="3"/>
  <c r="S10" i="6" l="1"/>
  <c r="S11" i="6"/>
  <c r="S12" i="6"/>
  <c r="S14" i="6"/>
  <c r="S15" i="6"/>
  <c r="S16" i="6"/>
  <c r="S17" i="6"/>
  <c r="S19" i="6"/>
  <c r="S20" i="6"/>
  <c r="S21" i="6"/>
  <c r="S22" i="6"/>
  <c r="S23" i="6"/>
  <c r="S25" i="6"/>
  <c r="S26" i="6"/>
  <c r="S27" i="6"/>
  <c r="S29" i="6"/>
  <c r="S30" i="6"/>
  <c r="S31" i="6"/>
  <c r="S32" i="6"/>
  <c r="S35" i="6"/>
  <c r="S36" i="6"/>
  <c r="S38" i="6"/>
  <c r="S40" i="6"/>
  <c r="S41" i="6"/>
  <c r="S42" i="6"/>
  <c r="S44" i="6"/>
  <c r="S45" i="6"/>
  <c r="S46" i="6"/>
  <c r="S47" i="6"/>
  <c r="S49" i="6"/>
  <c r="S50" i="6"/>
  <c r="S51" i="6"/>
  <c r="S52" i="6"/>
  <c r="S53" i="6"/>
  <c r="S55" i="6"/>
  <c r="S56" i="6"/>
  <c r="S58" i="6"/>
  <c r="S59" i="6"/>
  <c r="S60" i="6"/>
  <c r="S61" i="6"/>
  <c r="S62" i="6"/>
  <c r="S64" i="6"/>
  <c r="S65" i="6"/>
  <c r="S66" i="6"/>
  <c r="S67" i="6"/>
  <c r="S68" i="6"/>
  <c r="S69" i="6"/>
  <c r="S70" i="6"/>
  <c r="S71" i="6"/>
  <c r="S72" i="6"/>
  <c r="S73" i="6"/>
  <c r="S74" i="6"/>
  <c r="S75" i="6"/>
  <c r="S78" i="6"/>
  <c r="S79" i="6"/>
  <c r="S81" i="6"/>
  <c r="S82" i="6"/>
  <c r="S83" i="6"/>
  <c r="S84" i="6"/>
  <c r="S85" i="6"/>
  <c r="S86" i="6"/>
  <c r="S88" i="6"/>
  <c r="S89" i="6"/>
  <c r="S91" i="6"/>
  <c r="S92" i="6"/>
  <c r="S93" i="6"/>
  <c r="S94" i="6"/>
  <c r="S95" i="6"/>
  <c r="S96" i="6"/>
  <c r="S97" i="6"/>
  <c r="S98" i="6"/>
  <c r="S100" i="6"/>
  <c r="S102" i="6"/>
  <c r="S103" i="6"/>
  <c r="S105" i="6"/>
  <c r="S106" i="6"/>
  <c r="S107" i="6"/>
  <c r="S108" i="6"/>
  <c r="S110" i="6"/>
  <c r="S111" i="6"/>
  <c r="S112" i="6"/>
  <c r="S114" i="6"/>
  <c r="S115" i="6"/>
  <c r="S116" i="6"/>
  <c r="S117" i="6"/>
  <c r="S118" i="6"/>
  <c r="S119" i="6"/>
  <c r="S120" i="6"/>
  <c r="S121" i="6"/>
  <c r="S123" i="6"/>
  <c r="S124" i="6"/>
  <c r="S125" i="6"/>
  <c r="AE14" i="9"/>
  <c r="AF14" i="9"/>
  <c r="S128" i="6"/>
  <c r="S129" i="6"/>
  <c r="S130" i="6"/>
  <c r="S132" i="6"/>
  <c r="AG13" i="9" l="1"/>
  <c r="AG11" i="9"/>
  <c r="AF9" i="9"/>
  <c r="AE8" i="9"/>
  <c r="AE7" i="9"/>
  <c r="AF13" i="9"/>
  <c r="S101" i="6"/>
  <c r="AG12" i="9"/>
  <c r="AF11" i="9"/>
  <c r="S77" i="6"/>
  <c r="AG10" i="9"/>
  <c r="AE9" i="9"/>
  <c r="AG15" i="9"/>
  <c r="S126" i="6"/>
  <c r="AG14" i="9"/>
  <c r="AE13" i="9"/>
  <c r="AF12" i="9"/>
  <c r="AE11" i="9"/>
  <c r="AF10" i="9"/>
  <c r="S34" i="6"/>
  <c r="AG8" i="9"/>
  <c r="AG7" i="9"/>
  <c r="AF15" i="9"/>
  <c r="AE12" i="9"/>
  <c r="AE10" i="9"/>
  <c r="AG9" i="9"/>
  <c r="AF8" i="9"/>
  <c r="AF7" i="9"/>
  <c r="AE15" i="9"/>
  <c r="S104" i="6"/>
  <c r="S160" i="6" s="1"/>
  <c r="S80" i="6"/>
  <c r="S156" i="6" s="1"/>
  <c r="S76" i="6"/>
  <c r="S48" i="6"/>
  <c r="S28" i="6"/>
  <c r="S24" i="6"/>
  <c r="S113" i="6"/>
  <c r="S162" i="6" s="1"/>
  <c r="S109" i="6"/>
  <c r="S161" i="6" s="1"/>
  <c r="S57" i="6"/>
  <c r="S153" i="6" s="1"/>
  <c r="S37" i="6"/>
  <c r="S33" i="6"/>
  <c r="S13" i="6"/>
  <c r="S143" i="6" s="1"/>
  <c r="S9" i="6"/>
  <c r="S122" i="6"/>
  <c r="S90" i="6"/>
  <c r="S158" i="6" s="1"/>
  <c r="S54" i="6"/>
  <c r="S152" i="6" s="1"/>
  <c r="S18" i="6"/>
  <c r="S144" i="6" s="1"/>
  <c r="S131" i="6"/>
  <c r="S165" i="6" s="1"/>
  <c r="S127" i="6"/>
  <c r="S164" i="6" s="1"/>
  <c r="S99" i="6"/>
  <c r="S87" i="6"/>
  <c r="S157" i="6" s="1"/>
  <c r="S63" i="6"/>
  <c r="S154" i="6" s="1"/>
  <c r="S43" i="6"/>
  <c r="S150" i="6" s="1"/>
  <c r="S39" i="6"/>
  <c r="AG31" i="4"/>
  <c r="S148" i="6"/>
  <c r="S147" i="6"/>
  <c r="AG23" i="4"/>
  <c r="AF18" i="4"/>
  <c r="S151" i="6"/>
  <c r="AG15" i="4"/>
  <c r="S146" i="6"/>
  <c r="AG30" i="4"/>
  <c r="AF31" i="4"/>
  <c r="AF23" i="4"/>
  <c r="AH14" i="4"/>
  <c r="AH17" i="4"/>
  <c r="AG14" i="4"/>
  <c r="AH22" i="4"/>
  <c r="AF29" i="4"/>
  <c r="AF15" i="3"/>
  <c r="AG20" i="4"/>
  <c r="AH11" i="3"/>
  <c r="AF10" i="3"/>
  <c r="AF10" i="4"/>
  <c r="AF8" i="3"/>
  <c r="AF7" i="4"/>
  <c r="AF7" i="3"/>
  <c r="AF30" i="4"/>
  <c r="AG21" i="4"/>
  <c r="AG13" i="3"/>
  <c r="AF20" i="4"/>
  <c r="AH19" i="4"/>
  <c r="AH12" i="3"/>
  <c r="AG17" i="4"/>
  <c r="AF16" i="4"/>
  <c r="AG11" i="3"/>
  <c r="AF15" i="4"/>
  <c r="AH13" i="4"/>
  <c r="AG12" i="4"/>
  <c r="AG11" i="4"/>
  <c r="AG9" i="3"/>
  <c r="AH9" i="4"/>
  <c r="AH8" i="4"/>
  <c r="AH26" i="4"/>
  <c r="AF24" i="4"/>
  <c r="AH21" i="4"/>
  <c r="AH13" i="3"/>
  <c r="AH12" i="4"/>
  <c r="AH27" i="4"/>
  <c r="AF25" i="4"/>
  <c r="AF14" i="3"/>
  <c r="AG22" i="4"/>
  <c r="AL133" i="1"/>
  <c r="AG7" i="4"/>
  <c r="AG7" i="3"/>
  <c r="AH29" i="4"/>
  <c r="AH15" i="3"/>
  <c r="AG28" i="4"/>
  <c r="AG27" i="4"/>
  <c r="AF26" i="4"/>
  <c r="AH24" i="4"/>
  <c r="AF22" i="4"/>
  <c r="AF21" i="4"/>
  <c r="AF13" i="3"/>
  <c r="AG19" i="4"/>
  <c r="AG12" i="3"/>
  <c r="AH18" i="4"/>
  <c r="AF17" i="4"/>
  <c r="AF11" i="3"/>
  <c r="AG13" i="4"/>
  <c r="AH10" i="3"/>
  <c r="AF12" i="4"/>
  <c r="AF11" i="4"/>
  <c r="AF9" i="3"/>
  <c r="AH10" i="4"/>
  <c r="AH8" i="3"/>
  <c r="AG9" i="4"/>
  <c r="AG8" i="4"/>
  <c r="AG25" i="4"/>
  <c r="AG14" i="3"/>
  <c r="AG16" i="4"/>
  <c r="AH11" i="4"/>
  <c r="AH9" i="3"/>
  <c r="AH28" i="4"/>
  <c r="AG26" i="4"/>
  <c r="AH7" i="4"/>
  <c r="AH7" i="3"/>
  <c r="AH31" i="4"/>
  <c r="AH30" i="4"/>
  <c r="AG29" i="4"/>
  <c r="AG15" i="3"/>
  <c r="AF28" i="4"/>
  <c r="AF27" i="4"/>
  <c r="AH25" i="4"/>
  <c r="AH14" i="3"/>
  <c r="AG24" i="4"/>
  <c r="AH23" i="4"/>
  <c r="AH20" i="4"/>
  <c r="AF19" i="4"/>
  <c r="AF12" i="3"/>
  <c r="AG18" i="4"/>
  <c r="AH16" i="4"/>
  <c r="AH15" i="4"/>
  <c r="AF14" i="4"/>
  <c r="AF13" i="4"/>
  <c r="AG10" i="3"/>
  <c r="AG10" i="4"/>
  <c r="AG8" i="3"/>
  <c r="AF9" i="4"/>
  <c r="AK133" i="1"/>
  <c r="AF8" i="4"/>
  <c r="AM133" i="1"/>
  <c r="R20" i="2" s="1"/>
  <c r="N10" i="6"/>
  <c r="N11" i="6"/>
  <c r="N12" i="6"/>
  <c r="N14" i="6"/>
  <c r="N15" i="6"/>
  <c r="N16" i="6"/>
  <c r="N17" i="6"/>
  <c r="N19" i="6"/>
  <c r="N20" i="6"/>
  <c r="N21" i="6"/>
  <c r="N22" i="6"/>
  <c r="N23" i="6"/>
  <c r="N25" i="6"/>
  <c r="N26" i="6"/>
  <c r="N27" i="6"/>
  <c r="N29" i="6"/>
  <c r="N30" i="6"/>
  <c r="N31" i="6"/>
  <c r="N32" i="6"/>
  <c r="N35" i="6"/>
  <c r="N36" i="6"/>
  <c r="N38" i="6"/>
  <c r="N40" i="6"/>
  <c r="N41" i="6"/>
  <c r="N42" i="6"/>
  <c r="N44" i="6"/>
  <c r="N45" i="6"/>
  <c r="N46" i="6"/>
  <c r="N47" i="6"/>
  <c r="N49" i="6"/>
  <c r="N50" i="6"/>
  <c r="N51" i="6"/>
  <c r="N52" i="6"/>
  <c r="N53" i="6"/>
  <c r="N55" i="6"/>
  <c r="N56" i="6"/>
  <c r="N58" i="6"/>
  <c r="N59" i="6"/>
  <c r="N60" i="6"/>
  <c r="N61" i="6"/>
  <c r="N62" i="6"/>
  <c r="N64" i="6"/>
  <c r="N65" i="6"/>
  <c r="N66" i="6"/>
  <c r="N67" i="6"/>
  <c r="N68" i="6"/>
  <c r="N69" i="6"/>
  <c r="N70" i="6"/>
  <c r="N71" i="6"/>
  <c r="N72" i="6"/>
  <c r="N73" i="6"/>
  <c r="N74" i="6"/>
  <c r="N75" i="6"/>
  <c r="N78" i="6"/>
  <c r="N79" i="6"/>
  <c r="N81" i="6"/>
  <c r="N82" i="6"/>
  <c r="N83" i="6"/>
  <c r="N84" i="6"/>
  <c r="N85" i="6"/>
  <c r="N86" i="6"/>
  <c r="N88" i="6"/>
  <c r="N89" i="6"/>
  <c r="N91" i="6"/>
  <c r="N92" i="6"/>
  <c r="N93" i="6"/>
  <c r="N94" i="6"/>
  <c r="N95" i="6"/>
  <c r="N96" i="6"/>
  <c r="N97" i="6"/>
  <c r="N98" i="6"/>
  <c r="N100" i="6"/>
  <c r="N102" i="6"/>
  <c r="N103" i="6"/>
  <c r="N105" i="6"/>
  <c r="N106" i="6"/>
  <c r="N107" i="6"/>
  <c r="N108" i="6"/>
  <c r="N110" i="6"/>
  <c r="N111" i="6"/>
  <c r="N112" i="6"/>
  <c r="N114" i="6"/>
  <c r="N115" i="6"/>
  <c r="N116" i="6"/>
  <c r="N117" i="6"/>
  <c r="N118" i="6"/>
  <c r="N119" i="6"/>
  <c r="N120" i="6"/>
  <c r="N121" i="6"/>
  <c r="N123" i="6"/>
  <c r="N124" i="6"/>
  <c r="N125" i="6"/>
  <c r="N128" i="6"/>
  <c r="N129" i="6"/>
  <c r="N130" i="6"/>
  <c r="N132" i="6"/>
  <c r="S175" i="6" l="1"/>
  <c r="S163" i="6"/>
  <c r="S176" i="6"/>
  <c r="S142" i="6"/>
  <c r="S180" i="6"/>
  <c r="S177" i="6"/>
  <c r="W15" i="9"/>
  <c r="S145" i="6"/>
  <c r="S181" i="6"/>
  <c r="S183" i="6"/>
  <c r="S155" i="6"/>
  <c r="S178" i="6"/>
  <c r="S182" i="6"/>
  <c r="W13" i="9"/>
  <c r="W11" i="9"/>
  <c r="W9" i="9"/>
  <c r="N126" i="6"/>
  <c r="W14" i="9"/>
  <c r="N34" i="6"/>
  <c r="W8" i="9"/>
  <c r="W7" i="9"/>
  <c r="N101" i="6"/>
  <c r="W12" i="9"/>
  <c r="N77" i="6"/>
  <c r="W10" i="9"/>
  <c r="S159" i="6"/>
  <c r="S133" i="6"/>
  <c r="S149" i="6"/>
  <c r="S179" i="6"/>
  <c r="N131" i="6"/>
  <c r="N8" i="6"/>
  <c r="N141" i="6" s="1"/>
  <c r="N113" i="6"/>
  <c r="N162" i="6" s="1"/>
  <c r="N109" i="6"/>
  <c r="N161" i="6" s="1"/>
  <c r="N57" i="6"/>
  <c r="N153" i="6" s="1"/>
  <c r="N37" i="6"/>
  <c r="N33" i="6"/>
  <c r="N13" i="6"/>
  <c r="N143" i="6" s="1"/>
  <c r="N9" i="6"/>
  <c r="N142" i="6" s="1"/>
  <c r="AE16" i="9"/>
  <c r="N104" i="6"/>
  <c r="N80" i="6"/>
  <c r="N156" i="6" s="1"/>
  <c r="N76" i="6"/>
  <c r="N48" i="6"/>
  <c r="N151" i="6" s="1"/>
  <c r="N28" i="6"/>
  <c r="N146" i="6" s="1"/>
  <c r="N24" i="6"/>
  <c r="AF16" i="9"/>
  <c r="N127" i="6"/>
  <c r="N164" i="6" s="1"/>
  <c r="N99" i="6"/>
  <c r="N87" i="6"/>
  <c r="N157" i="6" s="1"/>
  <c r="N63" i="6"/>
  <c r="N154" i="6" s="1"/>
  <c r="N43" i="6"/>
  <c r="N39" i="6"/>
  <c r="N149" i="6" s="1"/>
  <c r="AG16" i="9"/>
  <c r="N122" i="6"/>
  <c r="N90" i="6"/>
  <c r="N158" i="6" s="1"/>
  <c r="N54" i="6"/>
  <c r="N152" i="6" s="1"/>
  <c r="N18" i="6"/>
  <c r="N176" i="6" s="1"/>
  <c r="N165" i="6"/>
  <c r="N148" i="6"/>
  <c r="N160" i="6"/>
  <c r="X23" i="4"/>
  <c r="X31" i="4"/>
  <c r="X18" i="4"/>
  <c r="AC133" i="1"/>
  <c r="R15" i="2" s="1"/>
  <c r="AF32" i="4"/>
  <c r="AF16" i="3"/>
  <c r="AH32" i="4"/>
  <c r="AG32" i="4"/>
  <c r="AH16" i="3"/>
  <c r="AG16" i="3"/>
  <c r="X29" i="4"/>
  <c r="X15" i="3"/>
  <c r="X24" i="4"/>
  <c r="X10" i="3"/>
  <c r="X10" i="4"/>
  <c r="X8" i="3"/>
  <c r="X7" i="4"/>
  <c r="X7" i="3"/>
  <c r="X28" i="4"/>
  <c r="X27" i="4"/>
  <c r="X19" i="4"/>
  <c r="X12" i="3"/>
  <c r="X14" i="4"/>
  <c r="X13" i="4"/>
  <c r="X9" i="4"/>
  <c r="X8" i="4"/>
  <c r="X26" i="4"/>
  <c r="X22" i="4"/>
  <c r="X21" i="4"/>
  <c r="X13" i="3"/>
  <c r="X17" i="4"/>
  <c r="X11" i="3"/>
  <c r="X12" i="4"/>
  <c r="X11" i="4"/>
  <c r="X9" i="3"/>
  <c r="X30" i="4"/>
  <c r="X25" i="4"/>
  <c r="X14" i="3"/>
  <c r="X20" i="4"/>
  <c r="X16" i="4"/>
  <c r="X15" i="4"/>
  <c r="H9" i="10"/>
  <c r="H13" i="10"/>
  <c r="H24" i="10"/>
  <c r="H28" i="10"/>
  <c r="H33" i="10"/>
  <c r="H37" i="10"/>
  <c r="H39" i="10"/>
  <c r="H43" i="10"/>
  <c r="H48" i="10"/>
  <c r="H54" i="10"/>
  <c r="H57" i="10"/>
  <c r="H76" i="10"/>
  <c r="H87" i="10"/>
  <c r="H90" i="10"/>
  <c r="H99" i="10"/>
  <c r="H109" i="10"/>
  <c r="H113" i="10"/>
  <c r="H122" i="10"/>
  <c r="H14" i="9"/>
  <c r="I14" i="9"/>
  <c r="J14" i="9"/>
  <c r="K14" i="9"/>
  <c r="H127" i="10"/>
  <c r="H131" i="10"/>
  <c r="K15" i="9"/>
  <c r="J15" i="9"/>
  <c r="I15" i="9"/>
  <c r="H15" i="9"/>
  <c r="N155" i="6" l="1"/>
  <c r="N163" i="6"/>
  <c r="N180" i="6"/>
  <c r="N147" i="6"/>
  <c r="N178" i="6"/>
  <c r="S166" i="6"/>
  <c r="N159" i="6"/>
  <c r="N177" i="6"/>
  <c r="S184" i="6"/>
  <c r="S214" i="6" s="1"/>
  <c r="N183" i="6"/>
  <c r="L15" i="9"/>
  <c r="H8" i="10"/>
  <c r="I129" i="6"/>
  <c r="H129" i="10"/>
  <c r="I128" i="6"/>
  <c r="H128" i="10"/>
  <c r="I124" i="6"/>
  <c r="H124" i="10"/>
  <c r="I120" i="6"/>
  <c r="H120" i="10"/>
  <c r="I116" i="6"/>
  <c r="H116" i="10"/>
  <c r="I112" i="6"/>
  <c r="H112" i="10"/>
  <c r="H178" i="10" s="1"/>
  <c r="I108" i="6"/>
  <c r="H108" i="10"/>
  <c r="L13" i="9"/>
  <c r="H104" i="10"/>
  <c r="H13" i="9"/>
  <c r="K12" i="9"/>
  <c r="I100" i="6"/>
  <c r="H100" i="10"/>
  <c r="I96" i="6"/>
  <c r="H96" i="10"/>
  <c r="I92" i="6"/>
  <c r="H92" i="10"/>
  <c r="I88" i="6"/>
  <c r="H88" i="10"/>
  <c r="I84" i="6"/>
  <c r="H84" i="10"/>
  <c r="L11" i="9"/>
  <c r="H80" i="10"/>
  <c r="H11" i="9"/>
  <c r="K10" i="9"/>
  <c r="I72" i="6"/>
  <c r="H72" i="10"/>
  <c r="I68" i="6"/>
  <c r="H68" i="10"/>
  <c r="I64" i="6"/>
  <c r="H64" i="10"/>
  <c r="I9" i="9"/>
  <c r="I60" i="6"/>
  <c r="H60" i="10"/>
  <c r="I56" i="6"/>
  <c r="H56" i="10"/>
  <c r="I52" i="6"/>
  <c r="H52" i="10"/>
  <c r="I44" i="6"/>
  <c r="H44" i="10"/>
  <c r="I40" i="6"/>
  <c r="H40" i="10"/>
  <c r="I36" i="6"/>
  <c r="H36" i="10"/>
  <c r="J8" i="9"/>
  <c r="I32" i="6"/>
  <c r="H32" i="10"/>
  <c r="I20" i="6"/>
  <c r="H20" i="10"/>
  <c r="J7" i="9"/>
  <c r="I16" i="6"/>
  <c r="H16" i="10"/>
  <c r="I12" i="6"/>
  <c r="H12" i="10"/>
  <c r="I123" i="6"/>
  <c r="H123" i="10"/>
  <c r="I119" i="6"/>
  <c r="H119" i="10"/>
  <c r="I115" i="6"/>
  <c r="H115" i="10"/>
  <c r="I111" i="6"/>
  <c r="H111" i="10"/>
  <c r="I107" i="6"/>
  <c r="H107" i="10"/>
  <c r="K13" i="9"/>
  <c r="I103" i="6"/>
  <c r="H103" i="10"/>
  <c r="J12" i="9"/>
  <c r="I95" i="6"/>
  <c r="H95" i="10"/>
  <c r="I91" i="6"/>
  <c r="H91" i="10"/>
  <c r="I83" i="6"/>
  <c r="H83" i="10"/>
  <c r="K11" i="9"/>
  <c r="I79" i="6"/>
  <c r="H79" i="10"/>
  <c r="J10" i="9"/>
  <c r="I75" i="6"/>
  <c r="H75" i="10"/>
  <c r="I71" i="6"/>
  <c r="H71" i="10"/>
  <c r="I67" i="6"/>
  <c r="H67" i="10"/>
  <c r="L9" i="9"/>
  <c r="H63" i="10"/>
  <c r="H9" i="9"/>
  <c r="I59" i="6"/>
  <c r="H59" i="10"/>
  <c r="I55" i="6"/>
  <c r="H55" i="10"/>
  <c r="I51" i="6"/>
  <c r="H51" i="10"/>
  <c r="I47" i="6"/>
  <c r="H47" i="10"/>
  <c r="I35" i="6"/>
  <c r="H35" i="10"/>
  <c r="I8" i="9"/>
  <c r="I31" i="6"/>
  <c r="H31" i="10"/>
  <c r="I27" i="6"/>
  <c r="H27" i="10"/>
  <c r="I23" i="6"/>
  <c r="H23" i="10"/>
  <c r="I19" i="6"/>
  <c r="H19" i="10"/>
  <c r="I7" i="9"/>
  <c r="I15" i="6"/>
  <c r="H15" i="10"/>
  <c r="I11" i="6"/>
  <c r="H11" i="10"/>
  <c r="I132" i="6"/>
  <c r="H132" i="10"/>
  <c r="H182" i="10" s="1"/>
  <c r="I130" i="6"/>
  <c r="H130" i="10"/>
  <c r="I126" i="6"/>
  <c r="L14" i="9"/>
  <c r="H126" i="10"/>
  <c r="I118" i="6"/>
  <c r="H118" i="10"/>
  <c r="I114" i="6"/>
  <c r="H114" i="10"/>
  <c r="I110" i="6"/>
  <c r="H110" i="10"/>
  <c r="I106" i="6"/>
  <c r="H106" i="10"/>
  <c r="J13" i="9"/>
  <c r="I102" i="6"/>
  <c r="H102" i="10"/>
  <c r="I12" i="9"/>
  <c r="I98" i="6"/>
  <c r="H98" i="10"/>
  <c r="I94" i="6"/>
  <c r="H94" i="10"/>
  <c r="I86" i="6"/>
  <c r="H86" i="10"/>
  <c r="I82" i="6"/>
  <c r="H82" i="10"/>
  <c r="J11" i="9"/>
  <c r="I78" i="6"/>
  <c r="H78" i="10"/>
  <c r="I10" i="9"/>
  <c r="I74" i="6"/>
  <c r="H74" i="10"/>
  <c r="I70" i="6"/>
  <c r="H70" i="10"/>
  <c r="I66" i="6"/>
  <c r="H66" i="10"/>
  <c r="K9" i="9"/>
  <c r="I62" i="6"/>
  <c r="H62" i="10"/>
  <c r="I58" i="6"/>
  <c r="H58" i="10"/>
  <c r="H169" i="10"/>
  <c r="I50" i="6"/>
  <c r="H50" i="10"/>
  <c r="I46" i="6"/>
  <c r="H46" i="10"/>
  <c r="I42" i="6"/>
  <c r="H42" i="10"/>
  <c r="I38" i="6"/>
  <c r="H38" i="10"/>
  <c r="I34" i="6"/>
  <c r="L8" i="9"/>
  <c r="H34" i="10"/>
  <c r="H164" i="10" s="1"/>
  <c r="H8" i="9"/>
  <c r="I30" i="6"/>
  <c r="H30" i="10"/>
  <c r="I26" i="6"/>
  <c r="H26" i="10"/>
  <c r="I22" i="6"/>
  <c r="H22" i="10"/>
  <c r="L7" i="9"/>
  <c r="H18" i="10"/>
  <c r="H7" i="9"/>
  <c r="I14" i="6"/>
  <c r="H14" i="10"/>
  <c r="I10" i="6"/>
  <c r="H10" i="10"/>
  <c r="H159" i="10" s="1"/>
  <c r="I125" i="6"/>
  <c r="H125" i="10"/>
  <c r="I121" i="6"/>
  <c r="H121" i="10"/>
  <c r="I117" i="6"/>
  <c r="H117" i="10"/>
  <c r="I105" i="6"/>
  <c r="H105" i="10"/>
  <c r="I13" i="9"/>
  <c r="I101" i="6"/>
  <c r="L12" i="9"/>
  <c r="H101" i="10"/>
  <c r="H12" i="9"/>
  <c r="I97" i="6"/>
  <c r="H97" i="10"/>
  <c r="I93" i="6"/>
  <c r="H93" i="10"/>
  <c r="I89" i="6"/>
  <c r="H89" i="10"/>
  <c r="I85" i="6"/>
  <c r="H85" i="10"/>
  <c r="I81" i="6"/>
  <c r="H81" i="10"/>
  <c r="I11" i="9"/>
  <c r="I77" i="6"/>
  <c r="L10" i="9"/>
  <c r="H77" i="10"/>
  <c r="H10" i="9"/>
  <c r="I73" i="6"/>
  <c r="H73" i="10"/>
  <c r="I69" i="6"/>
  <c r="H69" i="10"/>
  <c r="I65" i="6"/>
  <c r="H65" i="10"/>
  <c r="J9" i="9"/>
  <c r="I61" i="6"/>
  <c r="H61" i="10"/>
  <c r="I53" i="6"/>
  <c r="H53" i="10"/>
  <c r="I49" i="6"/>
  <c r="H49" i="10"/>
  <c r="I45" i="6"/>
  <c r="H45" i="10"/>
  <c r="I41" i="6"/>
  <c r="H41" i="10"/>
  <c r="H165" i="10"/>
  <c r="K8" i="9"/>
  <c r="I29" i="6"/>
  <c r="H29" i="10"/>
  <c r="I25" i="6"/>
  <c r="H25" i="10"/>
  <c r="I21" i="6"/>
  <c r="H21" i="10"/>
  <c r="K7" i="9"/>
  <c r="I17" i="6"/>
  <c r="H17" i="10"/>
  <c r="N182" i="6"/>
  <c r="N179" i="6"/>
  <c r="N144" i="6"/>
  <c r="N150" i="6"/>
  <c r="N181" i="6"/>
  <c r="N133" i="6"/>
  <c r="N145" i="6"/>
  <c r="N175" i="6"/>
  <c r="I122" i="6"/>
  <c r="I8" i="6"/>
  <c r="I141" i="6" s="1"/>
  <c r="I113" i="6"/>
  <c r="I109" i="6"/>
  <c r="I57" i="6"/>
  <c r="I37" i="6"/>
  <c r="I33" i="6"/>
  <c r="I13" i="6"/>
  <c r="I9" i="6"/>
  <c r="W16" i="9"/>
  <c r="I104" i="6"/>
  <c r="I80" i="6"/>
  <c r="I76" i="6"/>
  <c r="I48" i="6"/>
  <c r="I28" i="6"/>
  <c r="I24" i="6"/>
  <c r="I127" i="6"/>
  <c r="I99" i="6"/>
  <c r="I87" i="6"/>
  <c r="I63" i="6"/>
  <c r="I43" i="6"/>
  <c r="I39" i="6"/>
  <c r="I131" i="6"/>
  <c r="I90" i="6"/>
  <c r="I54" i="6"/>
  <c r="I18" i="6"/>
  <c r="J14" i="4"/>
  <c r="L15" i="4"/>
  <c r="J13" i="4"/>
  <c r="J8" i="4"/>
  <c r="M18" i="4"/>
  <c r="I18" i="4"/>
  <c r="P133" i="1"/>
  <c r="N133" i="1"/>
  <c r="R133" i="1"/>
  <c r="R10" i="2" s="1"/>
  <c r="O133" i="1"/>
  <c r="L31" i="4"/>
  <c r="L30" i="4"/>
  <c r="J27" i="4"/>
  <c r="L23" i="4"/>
  <c r="L7" i="4"/>
  <c r="L7" i="3"/>
  <c r="M29" i="4"/>
  <c r="M15" i="3"/>
  <c r="K22" i="4"/>
  <c r="K21" i="4"/>
  <c r="K13" i="3"/>
  <c r="J19" i="4"/>
  <c r="J12" i="3"/>
  <c r="K17" i="4"/>
  <c r="K11" i="3"/>
  <c r="I10" i="3"/>
  <c r="K30" i="4"/>
  <c r="L29" i="4"/>
  <c r="L15" i="3"/>
  <c r="M28" i="4"/>
  <c r="M27" i="4"/>
  <c r="I27" i="4"/>
  <c r="J26" i="4"/>
  <c r="K25" i="4"/>
  <c r="K14" i="3"/>
  <c r="L24" i="4"/>
  <c r="K23" i="4"/>
  <c r="J22" i="4"/>
  <c r="J21" i="4"/>
  <c r="J13" i="3"/>
  <c r="K20" i="4"/>
  <c r="M19" i="4"/>
  <c r="M12" i="3"/>
  <c r="I19" i="4"/>
  <c r="I12" i="3"/>
  <c r="L18" i="4"/>
  <c r="J17" i="4"/>
  <c r="K16" i="4"/>
  <c r="J11" i="3"/>
  <c r="K15" i="4"/>
  <c r="M14" i="4"/>
  <c r="I14" i="4"/>
  <c r="M13" i="4"/>
  <c r="I13" i="4"/>
  <c r="L10" i="3"/>
  <c r="J12" i="4"/>
  <c r="J11" i="4"/>
  <c r="J9" i="3"/>
  <c r="L10" i="4"/>
  <c r="L8" i="3"/>
  <c r="M9" i="4"/>
  <c r="I9" i="4"/>
  <c r="M8" i="4"/>
  <c r="I8" i="4"/>
  <c r="I29" i="4"/>
  <c r="I15" i="3"/>
  <c r="J28" i="4"/>
  <c r="K26" i="4"/>
  <c r="L25" i="4"/>
  <c r="L14" i="3"/>
  <c r="M24" i="4"/>
  <c r="L20" i="4"/>
  <c r="K12" i="4"/>
  <c r="M10" i="4"/>
  <c r="M8" i="3"/>
  <c r="K31" i="4"/>
  <c r="I28" i="4"/>
  <c r="J7" i="4"/>
  <c r="J7" i="3"/>
  <c r="J31" i="4"/>
  <c r="K29" i="4"/>
  <c r="K15" i="3"/>
  <c r="L28" i="4"/>
  <c r="L27" i="4"/>
  <c r="M26" i="4"/>
  <c r="I26" i="4"/>
  <c r="J25" i="4"/>
  <c r="J14" i="3"/>
  <c r="K24" i="4"/>
  <c r="J23" i="4"/>
  <c r="M22" i="4"/>
  <c r="I22" i="4"/>
  <c r="M21" i="4"/>
  <c r="M13" i="3"/>
  <c r="I21" i="4"/>
  <c r="I13" i="3"/>
  <c r="J20" i="4"/>
  <c r="L19" i="4"/>
  <c r="L12" i="3"/>
  <c r="K18" i="4"/>
  <c r="M17" i="4"/>
  <c r="I17" i="4"/>
  <c r="J16" i="4"/>
  <c r="M11" i="3"/>
  <c r="I11" i="3"/>
  <c r="J15" i="4"/>
  <c r="L14" i="4"/>
  <c r="L13" i="4"/>
  <c r="K10" i="3"/>
  <c r="M12" i="4"/>
  <c r="I12" i="4"/>
  <c r="M11" i="4"/>
  <c r="M9" i="3"/>
  <c r="I11" i="4"/>
  <c r="I9" i="3"/>
  <c r="K10" i="4"/>
  <c r="K8" i="3"/>
  <c r="L9" i="4"/>
  <c r="L8" i="4"/>
  <c r="I24" i="4"/>
  <c r="L16" i="4"/>
  <c r="M10" i="3"/>
  <c r="K11" i="4"/>
  <c r="K9" i="3"/>
  <c r="I10" i="4"/>
  <c r="I8" i="3"/>
  <c r="J9" i="4"/>
  <c r="I7" i="4"/>
  <c r="I7" i="3"/>
  <c r="M7" i="4"/>
  <c r="M7" i="3"/>
  <c r="J30" i="4"/>
  <c r="K7" i="4"/>
  <c r="K7" i="3"/>
  <c r="M31" i="4"/>
  <c r="I31" i="4"/>
  <c r="M30" i="4"/>
  <c r="I30" i="4"/>
  <c r="J29" i="4"/>
  <c r="J15" i="3"/>
  <c r="K28" i="4"/>
  <c r="K27" i="4"/>
  <c r="L26" i="4"/>
  <c r="M25" i="4"/>
  <c r="M14" i="3"/>
  <c r="I25" i="4"/>
  <c r="I14" i="3"/>
  <c r="J24" i="4"/>
  <c r="M23" i="4"/>
  <c r="I23" i="4"/>
  <c r="L22" i="4"/>
  <c r="L21" i="4"/>
  <c r="L13" i="3"/>
  <c r="M20" i="4"/>
  <c r="I20" i="4"/>
  <c r="K19" i="4"/>
  <c r="K12" i="3"/>
  <c r="J18" i="4"/>
  <c r="L17" i="4"/>
  <c r="M16" i="4"/>
  <c r="I16" i="4"/>
  <c r="L11" i="3"/>
  <c r="M15" i="4"/>
  <c r="I15" i="4"/>
  <c r="K14" i="4"/>
  <c r="K13" i="4"/>
  <c r="J10" i="3"/>
  <c r="L12" i="4"/>
  <c r="L11" i="4"/>
  <c r="L9" i="3"/>
  <c r="J10" i="4"/>
  <c r="J8" i="3"/>
  <c r="K9" i="4"/>
  <c r="K8" i="4"/>
  <c r="Q133" i="1"/>
  <c r="X32" i="4"/>
  <c r="X16" i="3"/>
  <c r="L133" i="1"/>
  <c r="H160" i="10" l="1"/>
  <c r="H181" i="10"/>
  <c r="S212" i="6"/>
  <c r="S215" i="6"/>
  <c r="S216" i="6"/>
  <c r="H168" i="10"/>
  <c r="H175" i="10"/>
  <c r="H166" i="10"/>
  <c r="H170" i="10"/>
  <c r="H180" i="10"/>
  <c r="H167" i="10"/>
  <c r="I163" i="6"/>
  <c r="S211" i="6"/>
  <c r="S207" i="6"/>
  <c r="S209" i="6"/>
  <c r="S213" i="6"/>
  <c r="S210" i="6"/>
  <c r="S208" i="6"/>
  <c r="I159" i="6"/>
  <c r="I148" i="6"/>
  <c r="H148" i="10"/>
  <c r="I178" i="6"/>
  <c r="I161" i="6"/>
  <c r="I144" i="6"/>
  <c r="I179" i="6"/>
  <c r="I152" i="6"/>
  <c r="I142" i="6"/>
  <c r="I158" i="6"/>
  <c r="I145" i="6"/>
  <c r="I183" i="6"/>
  <c r="I146" i="6"/>
  <c r="I147" i="6"/>
  <c r="I162" i="6"/>
  <c r="I151" i="6"/>
  <c r="I153" i="6"/>
  <c r="I176" i="6"/>
  <c r="I149" i="6"/>
  <c r="I150" i="6"/>
  <c r="I164" i="6"/>
  <c r="I155" i="6"/>
  <c r="I180" i="6"/>
  <c r="I156" i="6"/>
  <c r="H196" i="10"/>
  <c r="H193" i="10"/>
  <c r="H161" i="10"/>
  <c r="H142" i="10"/>
  <c r="H176" i="10"/>
  <c r="H145" i="10"/>
  <c r="H197" i="10"/>
  <c r="H173" i="10"/>
  <c r="I143" i="6"/>
  <c r="N184" i="6"/>
  <c r="N212" i="6" s="1"/>
  <c r="H194" i="10"/>
  <c r="H149" i="10"/>
  <c r="H174" i="10"/>
  <c r="H163" i="10"/>
  <c r="H147" i="10"/>
  <c r="H144" i="10"/>
  <c r="H200" i="10"/>
  <c r="H195" i="10"/>
  <c r="H171" i="10"/>
  <c r="H162" i="10"/>
  <c r="H199" i="10"/>
  <c r="H177" i="10"/>
  <c r="H192" i="10"/>
  <c r="H158" i="10"/>
  <c r="H141" i="10"/>
  <c r="H133" i="10"/>
  <c r="H146" i="10"/>
  <c r="H198" i="10"/>
  <c r="H179" i="10"/>
  <c r="H143" i="10"/>
  <c r="H172" i="10"/>
  <c r="I182" i="6"/>
  <c r="N166" i="6"/>
  <c r="I175" i="6"/>
  <c r="I181" i="6"/>
  <c r="I154" i="6"/>
  <c r="I165" i="6"/>
  <c r="I133" i="6"/>
  <c r="I157" i="6"/>
  <c r="I160" i="6"/>
  <c r="I177" i="6"/>
  <c r="I16" i="9"/>
  <c r="H16" i="9"/>
  <c r="J16" i="9"/>
  <c r="K16" i="9"/>
  <c r="L16" i="9"/>
  <c r="K16" i="3"/>
  <c r="K32" i="4"/>
  <c r="I16" i="3"/>
  <c r="J32" i="4"/>
  <c r="I32" i="4"/>
  <c r="M32" i="4"/>
  <c r="M16" i="3"/>
  <c r="L16" i="3"/>
  <c r="J16" i="3"/>
  <c r="L32" i="4"/>
  <c r="E30" i="4"/>
  <c r="F30" i="4"/>
  <c r="E11" i="3"/>
  <c r="F8" i="4"/>
  <c r="E17" i="4"/>
  <c r="E14" i="4"/>
  <c r="F14" i="4"/>
  <c r="E10" i="3"/>
  <c r="F31" i="4"/>
  <c r="E31" i="4"/>
  <c r="D15" i="4"/>
  <c r="C27" i="4"/>
  <c r="C24" i="4"/>
  <c r="D24" i="4"/>
  <c r="C30" i="4"/>
  <c r="D16" i="4"/>
  <c r="D28" i="4"/>
  <c r="D8" i="4"/>
  <c r="C8" i="4"/>
  <c r="C17" i="4"/>
  <c r="D14" i="4"/>
  <c r="C14" i="4"/>
  <c r="C31" i="4"/>
  <c r="N210" i="6" l="1"/>
  <c r="N208" i="6"/>
  <c r="N213" i="6"/>
  <c r="N215" i="6"/>
  <c r="N211" i="6"/>
  <c r="N214" i="6"/>
  <c r="N209" i="6"/>
  <c r="N216" i="6"/>
  <c r="N207" i="6"/>
  <c r="I166" i="6"/>
  <c r="H150" i="10"/>
  <c r="H183" i="10"/>
  <c r="H201" i="10"/>
  <c r="I184" i="6"/>
  <c r="I212" i="6" s="1"/>
  <c r="D11" i="4"/>
  <c r="D9" i="3"/>
  <c r="C15" i="4"/>
  <c r="D20" i="4"/>
  <c r="C11" i="4"/>
  <c r="C9" i="3"/>
  <c r="D10" i="4"/>
  <c r="D8" i="3"/>
  <c r="D9" i="4"/>
  <c r="D18" i="4"/>
  <c r="D13" i="4"/>
  <c r="E8" i="4"/>
  <c r="H11" i="3"/>
  <c r="F29" i="4"/>
  <c r="F15" i="3"/>
  <c r="H7" i="4"/>
  <c r="H7" i="3"/>
  <c r="E24" i="4"/>
  <c r="H20" i="4"/>
  <c r="H11" i="4"/>
  <c r="H9" i="3"/>
  <c r="E12" i="4"/>
  <c r="H10" i="4"/>
  <c r="H8" i="3"/>
  <c r="F26" i="4"/>
  <c r="H9" i="4"/>
  <c r="F18" i="4"/>
  <c r="H13" i="4"/>
  <c r="C21" i="4"/>
  <c r="C13" i="3"/>
  <c r="D17" i="4"/>
  <c r="D21" i="4"/>
  <c r="D13" i="3"/>
  <c r="C28" i="4"/>
  <c r="D30" i="4"/>
  <c r="D27" i="4"/>
  <c r="D31" i="4"/>
  <c r="D10" i="3"/>
  <c r="C11" i="3"/>
  <c r="D29" i="4"/>
  <c r="D15" i="3"/>
  <c r="D7" i="4"/>
  <c r="D7" i="3"/>
  <c r="C16" i="4"/>
  <c r="C23" i="4"/>
  <c r="D25" i="4"/>
  <c r="D14" i="3"/>
  <c r="D19" i="4"/>
  <c r="D12" i="3"/>
  <c r="C12" i="4"/>
  <c r="D26" i="4"/>
  <c r="D22" i="4"/>
  <c r="F10" i="3"/>
  <c r="H14" i="4"/>
  <c r="F17" i="4"/>
  <c r="H8" i="4"/>
  <c r="E21" i="4"/>
  <c r="E13" i="3"/>
  <c r="E29" i="4"/>
  <c r="E15" i="3"/>
  <c r="E28" i="4"/>
  <c r="H24" i="4"/>
  <c r="F27" i="4"/>
  <c r="F15" i="4"/>
  <c r="E23" i="4"/>
  <c r="F25" i="4"/>
  <c r="F14" i="3"/>
  <c r="F19" i="4"/>
  <c r="F12" i="3"/>
  <c r="H12" i="4"/>
  <c r="H26" i="4"/>
  <c r="E22" i="4"/>
  <c r="E18" i="4"/>
  <c r="E16" i="4"/>
  <c r="C20" i="4"/>
  <c r="C10" i="3"/>
  <c r="D11" i="3"/>
  <c r="C29" i="4"/>
  <c r="C15" i="3"/>
  <c r="C7" i="4"/>
  <c r="C7" i="3"/>
  <c r="D23" i="4"/>
  <c r="C25" i="4"/>
  <c r="C14" i="3"/>
  <c r="C19" i="4"/>
  <c r="C12" i="3"/>
  <c r="D12" i="4"/>
  <c r="C26" i="4"/>
  <c r="C22" i="4"/>
  <c r="H31" i="4"/>
  <c r="H10" i="3"/>
  <c r="F21" i="4"/>
  <c r="F13" i="3"/>
  <c r="F11" i="3"/>
  <c r="H29" i="4"/>
  <c r="H15" i="3"/>
  <c r="F28" i="4"/>
  <c r="E7" i="4"/>
  <c r="E7" i="3"/>
  <c r="E27" i="4"/>
  <c r="E15" i="4"/>
  <c r="F23" i="4"/>
  <c r="F20" i="4"/>
  <c r="E25" i="4"/>
  <c r="E14" i="3"/>
  <c r="F11" i="4"/>
  <c r="F9" i="3"/>
  <c r="E19" i="4"/>
  <c r="E12" i="3"/>
  <c r="F10" i="4"/>
  <c r="F8" i="3"/>
  <c r="F22" i="4"/>
  <c r="F9" i="4"/>
  <c r="H18" i="4"/>
  <c r="F13" i="4"/>
  <c r="F16" i="4"/>
  <c r="C10" i="4"/>
  <c r="C8" i="3"/>
  <c r="C9" i="4"/>
  <c r="C18" i="4"/>
  <c r="C13" i="4"/>
  <c r="H17" i="4"/>
  <c r="H21" i="4"/>
  <c r="H13" i="3"/>
  <c r="H28" i="4"/>
  <c r="F7" i="4"/>
  <c r="F7" i="3"/>
  <c r="H30" i="4"/>
  <c r="F24" i="4"/>
  <c r="H27" i="4"/>
  <c r="H15" i="4"/>
  <c r="H23" i="4"/>
  <c r="E20" i="4"/>
  <c r="H25" i="4"/>
  <c r="H14" i="3"/>
  <c r="E11" i="4"/>
  <c r="E9" i="3"/>
  <c r="H19" i="4"/>
  <c r="H12" i="3"/>
  <c r="F12" i="4"/>
  <c r="E10" i="4"/>
  <c r="E8" i="3"/>
  <c r="E26" i="4"/>
  <c r="H22" i="4"/>
  <c r="E9" i="4"/>
  <c r="E13" i="4"/>
  <c r="H16" i="4"/>
  <c r="M133" i="1"/>
  <c r="R9" i="2" s="1"/>
  <c r="H133" i="1"/>
  <c r="J133" i="1"/>
  <c r="I133" i="1"/>
  <c r="K133" i="1"/>
  <c r="I211" i="6" l="1"/>
  <c r="I207" i="6"/>
  <c r="I215" i="6"/>
  <c r="I210" i="6"/>
  <c r="I216" i="6"/>
  <c r="I214" i="6"/>
  <c r="I208" i="6"/>
  <c r="I213" i="6"/>
  <c r="I209" i="6"/>
  <c r="F16" i="3"/>
  <c r="E32" i="4"/>
  <c r="E16" i="3"/>
  <c r="D16" i="3"/>
  <c r="H32" i="4"/>
  <c r="F32" i="4"/>
  <c r="C16" i="3"/>
  <c r="D32" i="4"/>
  <c r="H16" i="3"/>
  <c r="C32" i="4"/>
  <c r="AB15" i="9" l="1"/>
  <c r="AB9" i="9"/>
  <c r="AB12" i="9"/>
  <c r="AB7" i="9"/>
  <c r="AB8" i="9"/>
  <c r="AB13" i="9"/>
  <c r="AB14" i="9"/>
  <c r="AB10" i="9"/>
  <c r="AB11" i="9"/>
  <c r="AC15" i="4"/>
  <c r="AC14" i="4"/>
  <c r="AC23" i="4"/>
  <c r="AH133" i="1"/>
  <c r="AC21" i="4"/>
  <c r="AC13" i="3"/>
  <c r="AC12" i="4"/>
  <c r="AC28" i="4"/>
  <c r="AC9" i="4"/>
  <c r="AC30" i="4"/>
  <c r="AC20" i="4"/>
  <c r="AC26" i="4"/>
  <c r="AC24" i="4"/>
  <c r="AC27" i="4"/>
  <c r="AC25" i="4"/>
  <c r="AC14" i="3"/>
  <c r="AC11" i="3"/>
  <c r="AC29" i="4"/>
  <c r="AC15" i="3"/>
  <c r="AC17" i="4"/>
  <c r="AC18" i="4"/>
  <c r="AC19" i="4"/>
  <c r="AC12" i="3"/>
  <c r="AC10" i="3"/>
  <c r="AC10" i="4"/>
  <c r="AC8" i="3"/>
  <c r="AC22" i="4"/>
  <c r="AC8" i="4"/>
  <c r="AC11" i="4"/>
  <c r="AC9" i="3"/>
  <c r="AC13" i="4"/>
  <c r="AC16" i="4"/>
  <c r="AC31" i="4"/>
  <c r="AC7" i="4"/>
  <c r="AC7" i="3"/>
  <c r="AB16" i="9" l="1"/>
  <c r="AC16" i="3"/>
  <c r="AC32" i="4"/>
  <c r="K8" i="6" l="1"/>
  <c r="Q7" i="4"/>
  <c r="P15" i="9" l="1"/>
  <c r="P12" i="9"/>
  <c r="P7" i="9"/>
  <c r="P8" i="9"/>
  <c r="P11" i="9"/>
  <c r="P9" i="9"/>
  <c r="P14" i="9"/>
  <c r="P10" i="9"/>
  <c r="P13" i="9"/>
  <c r="O14" i="9"/>
  <c r="P16" i="4"/>
  <c r="N14" i="9"/>
  <c r="O10" i="9"/>
  <c r="O15" i="9"/>
  <c r="Q7" i="3"/>
  <c r="P14" i="4"/>
  <c r="V133" i="1"/>
  <c r="R12" i="2" s="1"/>
  <c r="O31" i="4"/>
  <c r="O23" i="4"/>
  <c r="P19" i="4"/>
  <c r="P17" i="4"/>
  <c r="K131" i="6"/>
  <c r="Q31" i="4"/>
  <c r="K78" i="6"/>
  <c r="K16" i="6"/>
  <c r="K127" i="6"/>
  <c r="Q30" i="4"/>
  <c r="K60" i="6"/>
  <c r="K130" i="6"/>
  <c r="K42" i="6"/>
  <c r="K113" i="6"/>
  <c r="Q28" i="4"/>
  <c r="K31" i="6"/>
  <c r="K84" i="6"/>
  <c r="K18" i="6"/>
  <c r="Q10" i="4"/>
  <c r="Q8" i="3"/>
  <c r="K125" i="6"/>
  <c r="K34" i="6"/>
  <c r="K71" i="6"/>
  <c r="K120" i="6"/>
  <c r="K9" i="6"/>
  <c r="Q8" i="4"/>
  <c r="K88" i="6"/>
  <c r="K58" i="6"/>
  <c r="K93" i="6"/>
  <c r="K63" i="6"/>
  <c r="Q20" i="4"/>
  <c r="K68" i="6"/>
  <c r="K97" i="6"/>
  <c r="K10" i="6"/>
  <c r="K118" i="6"/>
  <c r="K86" i="6"/>
  <c r="K62" i="6"/>
  <c r="K107" i="6"/>
  <c r="K69" i="6"/>
  <c r="K54" i="6"/>
  <c r="Q18" i="4"/>
  <c r="K67" i="6"/>
  <c r="K12" i="6"/>
  <c r="K46" i="6"/>
  <c r="K40" i="6"/>
  <c r="Q11" i="3"/>
  <c r="K132" i="6"/>
  <c r="K47" i="6"/>
  <c r="K108" i="6"/>
  <c r="K55" i="6"/>
  <c r="K81" i="6"/>
  <c r="K102" i="6"/>
  <c r="K126" i="6"/>
  <c r="K52" i="6"/>
  <c r="K56" i="6"/>
  <c r="K33" i="6"/>
  <c r="Q13" i="4"/>
  <c r="K26" i="6"/>
  <c r="K14" i="6"/>
  <c r="K85" i="6"/>
  <c r="K23" i="6"/>
  <c r="K37" i="6"/>
  <c r="Q14" i="4"/>
  <c r="K122" i="6"/>
  <c r="Q29" i="4"/>
  <c r="Q15" i="3"/>
  <c r="K77" i="6"/>
  <c r="K110" i="6"/>
  <c r="K19" i="6"/>
  <c r="K22" i="6"/>
  <c r="K104" i="6"/>
  <c r="Q26" i="4"/>
  <c r="K20" i="6"/>
  <c r="K99" i="6"/>
  <c r="Q25" i="4"/>
  <c r="Q14" i="3"/>
  <c r="K92" i="6"/>
  <c r="K109" i="6"/>
  <c r="Q27" i="4"/>
  <c r="K90" i="6"/>
  <c r="Q24" i="4"/>
  <c r="K114" i="6"/>
  <c r="K64" i="6"/>
  <c r="K36" i="6"/>
  <c r="P25" i="4"/>
  <c r="P15" i="4"/>
  <c r="P13" i="4"/>
  <c r="O30" i="4"/>
  <c r="K94" i="6"/>
  <c r="K129" i="6"/>
  <c r="K61" i="6"/>
  <c r="K101" i="6"/>
  <c r="K79" i="6"/>
  <c r="K43" i="6"/>
  <c r="Q16" i="4"/>
  <c r="K48" i="6"/>
  <c r="Q17" i="4"/>
  <c r="K45" i="6"/>
  <c r="K32" i="6"/>
  <c r="K72" i="6"/>
  <c r="K74" i="6"/>
  <c r="K66" i="6"/>
  <c r="K59" i="6"/>
  <c r="K89" i="6"/>
  <c r="K100" i="6"/>
  <c r="K65" i="6"/>
  <c r="K105" i="6"/>
  <c r="K121" i="6"/>
  <c r="K28" i="6"/>
  <c r="Q12" i="4"/>
  <c r="K51" i="6"/>
  <c r="K49" i="6"/>
  <c r="K111" i="6"/>
  <c r="K17" i="6"/>
  <c r="K57" i="6"/>
  <c r="Q19" i="4"/>
  <c r="Q12" i="3"/>
  <c r="K119" i="6"/>
  <c r="K44" i="6"/>
  <c r="K112" i="6"/>
  <c r="K21" i="6"/>
  <c r="K87" i="6"/>
  <c r="Q23" i="4"/>
  <c r="K27" i="6"/>
  <c r="K115" i="6"/>
  <c r="K25" i="6"/>
  <c r="K35" i="6"/>
  <c r="K82" i="6"/>
  <c r="K30" i="6"/>
  <c r="Q10" i="3"/>
  <c r="K70" i="6"/>
  <c r="K106" i="6"/>
  <c r="K98" i="6"/>
  <c r="K15" i="6"/>
  <c r="K103" i="6"/>
  <c r="K124" i="6"/>
  <c r="K13" i="6"/>
  <c r="Q9" i="4"/>
  <c r="K75" i="6"/>
  <c r="K117" i="6"/>
  <c r="K29" i="6"/>
  <c r="K123" i="6"/>
  <c r="K83" i="6"/>
  <c r="K91" i="6"/>
  <c r="K80" i="6"/>
  <c r="Q22" i="4"/>
  <c r="K41" i="6"/>
  <c r="K11" i="6"/>
  <c r="K24" i="6"/>
  <c r="Q11" i="4"/>
  <c r="Q9" i="3"/>
  <c r="K50" i="6"/>
  <c r="K53" i="6"/>
  <c r="K96" i="6"/>
  <c r="K39" i="6"/>
  <c r="Q15" i="4"/>
  <c r="K116" i="6"/>
  <c r="K38" i="6"/>
  <c r="K76" i="6"/>
  <c r="Q21" i="4"/>
  <c r="Q13" i="3"/>
  <c r="K73" i="6"/>
  <c r="K95" i="6"/>
  <c r="K128" i="6"/>
  <c r="O12" i="4"/>
  <c r="K141" i="6"/>
  <c r="O13" i="9" l="1"/>
  <c r="N15" i="9"/>
  <c r="N7" i="9"/>
  <c r="N13" i="9"/>
  <c r="N9" i="9"/>
  <c r="O7" i="9"/>
  <c r="N8" i="9"/>
  <c r="N10" i="9"/>
  <c r="O11" i="9"/>
  <c r="O12" i="9"/>
  <c r="O9" i="9"/>
  <c r="N12" i="9"/>
  <c r="N11" i="9"/>
  <c r="O8" i="9"/>
  <c r="O14" i="4"/>
  <c r="P7" i="4"/>
  <c r="P16" i="9"/>
  <c r="P11" i="4"/>
  <c r="O15" i="4"/>
  <c r="O9" i="4"/>
  <c r="P9" i="3"/>
  <c r="P13" i="3"/>
  <c r="O17" i="4"/>
  <c r="P7" i="3"/>
  <c r="P27" i="4"/>
  <c r="P21" i="4"/>
  <c r="P22" i="4"/>
  <c r="O21" i="4"/>
  <c r="P9" i="4"/>
  <c r="P28" i="4"/>
  <c r="O9" i="3"/>
  <c r="O26" i="4"/>
  <c r="P10" i="4"/>
  <c r="P12" i="4"/>
  <c r="P23" i="4"/>
  <c r="O20" i="4"/>
  <c r="P10" i="3"/>
  <c r="P18" i="4"/>
  <c r="P24" i="4"/>
  <c r="O27" i="4"/>
  <c r="O22" i="4"/>
  <c r="O13" i="4"/>
  <c r="O14" i="3"/>
  <c r="O10" i="4"/>
  <c r="O18" i="4"/>
  <c r="O15" i="3"/>
  <c r="O19" i="4"/>
  <c r="P8" i="4"/>
  <c r="O13" i="3"/>
  <c r="O8" i="4"/>
  <c r="P29" i="4"/>
  <c r="O24" i="4"/>
  <c r="O11" i="4"/>
  <c r="U133" i="1"/>
  <c r="O29" i="4"/>
  <c r="O10" i="3"/>
  <c r="P11" i="3"/>
  <c r="P14" i="3"/>
  <c r="O11" i="3"/>
  <c r="P20" i="4"/>
  <c r="O12" i="3"/>
  <c r="P15" i="3"/>
  <c r="P30" i="4"/>
  <c r="O28" i="4"/>
  <c r="P8" i="3"/>
  <c r="O25" i="4"/>
  <c r="O8" i="3"/>
  <c r="O16" i="4"/>
  <c r="P31" i="4"/>
  <c r="P26" i="4"/>
  <c r="P12" i="3"/>
  <c r="K175" i="6"/>
  <c r="Q16" i="3"/>
  <c r="Q32" i="4"/>
  <c r="O7" i="4"/>
  <c r="T133" i="1"/>
  <c r="K149" i="6"/>
  <c r="K143" i="6"/>
  <c r="K157" i="6"/>
  <c r="K180" i="6"/>
  <c r="K153" i="6"/>
  <c r="K151" i="6"/>
  <c r="K158" i="6"/>
  <c r="K147" i="6"/>
  <c r="K133" i="6"/>
  <c r="K155" i="6"/>
  <c r="K181" i="6"/>
  <c r="K156" i="6"/>
  <c r="K182" i="6"/>
  <c r="K159" i="6"/>
  <c r="K148" i="6"/>
  <c r="K179" i="6"/>
  <c r="K154" i="6"/>
  <c r="K162" i="6"/>
  <c r="K165" i="6"/>
  <c r="K145" i="6"/>
  <c r="K177" i="6"/>
  <c r="K160" i="6"/>
  <c r="K183" i="6"/>
  <c r="K163" i="6"/>
  <c r="K152" i="6"/>
  <c r="K142" i="6"/>
  <c r="K176" i="6"/>
  <c r="K144" i="6"/>
  <c r="K164" i="6"/>
  <c r="K178" i="6"/>
  <c r="K146" i="6"/>
  <c r="K150" i="6"/>
  <c r="K161" i="6"/>
  <c r="O7" i="3"/>
  <c r="P32" i="4" l="1"/>
  <c r="O16" i="9"/>
  <c r="N16" i="9"/>
  <c r="P16" i="3"/>
  <c r="O16" i="3"/>
  <c r="O32" i="4"/>
  <c r="K184" i="6"/>
  <c r="K207" i="6" s="1"/>
  <c r="K166" i="6"/>
  <c r="K208" i="6" l="1"/>
  <c r="K216" i="6"/>
  <c r="K209" i="6"/>
  <c r="K214" i="6"/>
  <c r="K212" i="6"/>
  <c r="K215" i="6"/>
  <c r="K211" i="6"/>
  <c r="K213" i="6"/>
  <c r="K210" i="6"/>
  <c r="Z11" i="9" l="1"/>
  <c r="Z10" i="9"/>
  <c r="Z14" i="9"/>
  <c r="Z8" i="9"/>
  <c r="Z12" i="9"/>
  <c r="Z9" i="9"/>
  <c r="AA7" i="3"/>
  <c r="Q31" i="6"/>
  <c r="AA8" i="3"/>
  <c r="Q57" i="6"/>
  <c r="AA19" i="4"/>
  <c r="AA12" i="3"/>
  <c r="Q70" i="6"/>
  <c r="Q80" i="6"/>
  <c r="AA22" i="4"/>
  <c r="Q93" i="6"/>
  <c r="Q97" i="6"/>
  <c r="Q71" i="6"/>
  <c r="Q19" i="6"/>
  <c r="Q38" i="6"/>
  <c r="Q35" i="6"/>
  <c r="Q101" i="6"/>
  <c r="Q113" i="6"/>
  <c r="AA28" i="4"/>
  <c r="Q44" i="6"/>
  <c r="Q126" i="6"/>
  <c r="Q56" i="6"/>
  <c r="Q43" i="6"/>
  <c r="AA16" i="4"/>
  <c r="Q98" i="6"/>
  <c r="Q65" i="6"/>
  <c r="Q69" i="6"/>
  <c r="Q86" i="6"/>
  <c r="Q53" i="6"/>
  <c r="Q8" i="6"/>
  <c r="AA7" i="4"/>
  <c r="Q125" i="6"/>
  <c r="Q129" i="6"/>
  <c r="Q66" i="6"/>
  <c r="Q20" i="6"/>
  <c r="Q29" i="6"/>
  <c r="Q33" i="6"/>
  <c r="AA13" i="4"/>
  <c r="Q54" i="6"/>
  <c r="AA18" i="4"/>
  <c r="Q78" i="6"/>
  <c r="Q82" i="6"/>
  <c r="Q24" i="6"/>
  <c r="AA11" i="4"/>
  <c r="AA9" i="3"/>
  <c r="Q47" i="6"/>
  <c r="Q130" i="6"/>
  <c r="Q122" i="6"/>
  <c r="AA29" i="4"/>
  <c r="AA15" i="3"/>
  <c r="Q13" i="6"/>
  <c r="Q21" i="6"/>
  <c r="Q26" i="6"/>
  <c r="Q30" i="6"/>
  <c r="Q76" i="6"/>
  <c r="AA21" i="4"/>
  <c r="AA13" i="3"/>
  <c r="Q42" i="6"/>
  <c r="Q104" i="6"/>
  <c r="Q92" i="6"/>
  <c r="Q61" i="6"/>
  <c r="Q75" i="6"/>
  <c r="Q79" i="6"/>
  <c r="Q96" i="6"/>
  <c r="Q25" i="6"/>
  <c r="Q108" i="6"/>
  <c r="Q51" i="6"/>
  <c r="Q117" i="6"/>
  <c r="Q95" i="6"/>
  <c r="Q109" i="6"/>
  <c r="AA27" i="4"/>
  <c r="Q87" i="6"/>
  <c r="AA23" i="4"/>
  <c r="Q16" i="6"/>
  <c r="Q131" i="6"/>
  <c r="AA31" i="4"/>
  <c r="Q9" i="6"/>
  <c r="AA8" i="4"/>
  <c r="Q41" i="6"/>
  <c r="Q50" i="6"/>
  <c r="Q40" i="6"/>
  <c r="Q100" i="6"/>
  <c r="Q107" i="6"/>
  <c r="Q83" i="6"/>
  <c r="Q64" i="6"/>
  <c r="Q68" i="6"/>
  <c r="Q74" i="6"/>
  <c r="Q91" i="6"/>
  <c r="Q60" i="6"/>
  <c r="Q120" i="6"/>
  <c r="Q111" i="6"/>
  <c r="Q112" i="6"/>
  <c r="Q39" i="6"/>
  <c r="AA15" i="4"/>
  <c r="Q34" i="6"/>
  <c r="Q118" i="6"/>
  <c r="Q15" i="6"/>
  <c r="Q22" i="6"/>
  <c r="Q28" i="6"/>
  <c r="AA12" i="4"/>
  <c r="Q52" i="6"/>
  <c r="Q94" i="6"/>
  <c r="Q12" i="6"/>
  <c r="Q59" i="6"/>
  <c r="Q63" i="6"/>
  <c r="AA20" i="4"/>
  <c r="Q77" i="6"/>
  <c r="Q85" i="6"/>
  <c r="Q90" i="6"/>
  <c r="AA24" i="4"/>
  <c r="Q49" i="6"/>
  <c r="Q102" i="6"/>
  <c r="Q127" i="6"/>
  <c r="AA30" i="4"/>
  <c r="Q10" i="6"/>
  <c r="Q18" i="6"/>
  <c r="AA10" i="4"/>
  <c r="Q27" i="6"/>
  <c r="Q37" i="6"/>
  <c r="AA14" i="4"/>
  <c r="Q58" i="6"/>
  <c r="Q62" i="6"/>
  <c r="Q84" i="6"/>
  <c r="Q45" i="6"/>
  <c r="Q99" i="6"/>
  <c r="AA25" i="4"/>
  <c r="Q128" i="6"/>
  <c r="Q132" i="6"/>
  <c r="Q11" i="6"/>
  <c r="Q32" i="6"/>
  <c r="Q72" i="6"/>
  <c r="Q23" i="6"/>
  <c r="Q116" i="6"/>
  <c r="Q55" i="6"/>
  <c r="Q89" i="6"/>
  <c r="Q81" i="6"/>
  <c r="Q115" i="6"/>
  <c r="Q88" i="6"/>
  <c r="Q103" i="6"/>
  <c r="Q48" i="6"/>
  <c r="AA17" i="4"/>
  <c r="Q114" i="6"/>
  <c r="Q36" i="6"/>
  <c r="Q67" i="6"/>
  <c r="Q105" i="6"/>
  <c r="Q123" i="6"/>
  <c r="Q14" i="6"/>
  <c r="Q119" i="6"/>
  <c r="Q121" i="6"/>
  <c r="Q124" i="6"/>
  <c r="Q110" i="6"/>
  <c r="Q73" i="6"/>
  <c r="AA11" i="3" l="1"/>
  <c r="Q46" i="6"/>
  <c r="Q150" i="6" s="1"/>
  <c r="AA10" i="3"/>
  <c r="Q17" i="6"/>
  <c r="Z15" i="9"/>
  <c r="AA14" i="3"/>
  <c r="Z7" i="9"/>
  <c r="AA26" i="4"/>
  <c r="AA9" i="4"/>
  <c r="Z13" i="9"/>
  <c r="Q106" i="6"/>
  <c r="Q182" i="6" s="1"/>
  <c r="AF133" i="1"/>
  <c r="R18" i="2" s="1"/>
  <c r="Q159" i="6"/>
  <c r="Q154" i="6"/>
  <c r="Q152" i="6"/>
  <c r="Q162" i="6"/>
  <c r="Q144" i="6"/>
  <c r="Q176" i="6"/>
  <c r="Q158" i="6"/>
  <c r="Q165" i="6"/>
  <c r="Q183" i="6"/>
  <c r="Q163" i="6"/>
  <c r="Q177" i="6"/>
  <c r="Q145" i="6"/>
  <c r="Q156" i="6"/>
  <c r="Q151" i="6"/>
  <c r="Q164" i="6"/>
  <c r="Q149" i="6"/>
  <c r="Q142" i="6"/>
  <c r="Q157" i="6"/>
  <c r="Q161" i="6"/>
  <c r="Q178" i="6"/>
  <c r="Q141" i="6"/>
  <c r="Q148" i="6"/>
  <c r="Q146" i="6"/>
  <c r="Q179" i="6"/>
  <c r="Q181" i="6"/>
  <c r="Q155" i="6"/>
  <c r="Q147" i="6"/>
  <c r="AA16" i="3"/>
  <c r="Q180" i="6"/>
  <c r="Q153" i="6"/>
  <c r="Z16" i="9" l="1"/>
  <c r="AA32" i="4"/>
  <c r="Q175" i="6"/>
  <c r="Q184" i="6" s="1"/>
  <c r="Q214" i="6" s="1"/>
  <c r="Q143" i="6"/>
  <c r="Q160" i="6"/>
  <c r="Q133" i="6"/>
  <c r="Q166" i="6" l="1"/>
  <c r="Q212" i="6"/>
  <c r="Q215" i="6"/>
  <c r="Q209" i="6"/>
  <c r="Q210" i="6"/>
  <c r="Q207" i="6"/>
  <c r="Q216" i="6"/>
  <c r="Q213" i="6"/>
  <c r="Q211" i="6"/>
  <c r="Q208" i="6"/>
  <c r="AK8" i="9" l="1"/>
  <c r="AK10" i="9"/>
  <c r="AK13" i="9"/>
  <c r="AK9" i="9"/>
  <c r="AK14" i="9"/>
  <c r="AK11" i="9"/>
  <c r="AK12" i="9"/>
  <c r="AK15" i="9"/>
  <c r="AJ111" i="1" l="1"/>
  <c r="AJ42" i="1"/>
  <c r="AJ67" i="1"/>
  <c r="AJ110" i="1"/>
  <c r="AJ132" i="1"/>
  <c r="AJ35" i="1"/>
  <c r="AJ81" i="1"/>
  <c r="AJ12" i="1"/>
  <c r="AJ120" i="1"/>
  <c r="AJ45" i="1"/>
  <c r="AJ26" i="1"/>
  <c r="AJ44" i="1"/>
  <c r="AJ107" i="1"/>
  <c r="AJ64" i="1"/>
  <c r="AJ65" i="1"/>
  <c r="AJ112" i="1"/>
  <c r="AJ72" i="1"/>
  <c r="AJ115" i="1"/>
  <c r="AJ22" i="1"/>
  <c r="AJ52" i="1"/>
  <c r="AJ84" i="1"/>
  <c r="AJ124" i="1"/>
  <c r="AJ108" i="1"/>
  <c r="AJ55" i="1"/>
  <c r="AJ60" i="1"/>
  <c r="AJ93" i="1"/>
  <c r="AJ31" i="1"/>
  <c r="AJ103" i="1"/>
  <c r="AJ51" i="1"/>
  <c r="AJ82" i="1"/>
  <c r="AJ14" i="1"/>
  <c r="AJ10" i="1"/>
  <c r="AJ121" i="1"/>
  <c r="AJ29" i="1"/>
  <c r="AJ46" i="1"/>
  <c r="AJ69" i="1"/>
  <c r="AJ32" i="1"/>
  <c r="AJ73" i="1"/>
  <c r="AJ89" i="1"/>
  <c r="AJ38" i="1"/>
  <c r="AJ36" i="1"/>
  <c r="AJ100" i="1"/>
  <c r="AJ50" i="1"/>
  <c r="AJ83" i="1"/>
  <c r="AJ15" i="1"/>
  <c r="AJ106" i="1"/>
  <c r="AJ91" i="1"/>
  <c r="AJ70" i="1"/>
  <c r="AJ98" i="1"/>
  <c r="AJ92" i="1"/>
  <c r="AJ23" i="1"/>
  <c r="AJ17" i="1"/>
  <c r="AJ78" i="1"/>
  <c r="AJ119" i="1"/>
  <c r="AJ58" i="1"/>
  <c r="AJ25" i="1"/>
  <c r="AJ102" i="1"/>
  <c r="AJ95" i="1"/>
  <c r="AJ118" i="1"/>
  <c r="AJ47" i="1"/>
  <c r="AJ97" i="1"/>
  <c r="AJ114" i="1"/>
  <c r="AJ59" i="1"/>
  <c r="AJ21" i="1"/>
  <c r="AJ130" i="1"/>
  <c r="AJ86" i="1"/>
  <c r="AJ16" i="1"/>
  <c r="AJ79" i="1"/>
  <c r="AJ56" i="1"/>
  <c r="AJ41" i="1"/>
  <c r="AJ27" i="1"/>
  <c r="AJ117" i="1"/>
  <c r="AJ66" i="1"/>
  <c r="AJ96" i="1"/>
  <c r="AJ74" i="1"/>
  <c r="AJ116" i="1"/>
  <c r="AJ94" i="1"/>
  <c r="AJ19" i="1"/>
  <c r="AJ49" i="1"/>
  <c r="AJ129" i="1"/>
  <c r="AJ85" i="1"/>
  <c r="AJ125" i="1"/>
  <c r="AJ62" i="1"/>
  <c r="AJ61" i="1"/>
  <c r="AJ75" i="1"/>
  <c r="AJ11" i="1"/>
  <c r="AJ68" i="1"/>
  <c r="AJ71" i="1"/>
  <c r="AJ20" i="1"/>
  <c r="AJ53" i="1"/>
  <c r="AJ128" i="1"/>
  <c r="AJ123" i="1"/>
  <c r="AJ105" i="1"/>
  <c r="AJ88" i="1"/>
  <c r="R105" i="6" l="1"/>
  <c r="T105" i="6" s="1"/>
  <c r="J105" i="10"/>
  <c r="K105" i="10" s="1"/>
  <c r="AN105" i="1"/>
  <c r="AB28" i="4"/>
  <c r="AJ113" i="1"/>
  <c r="AA13" i="9"/>
  <c r="AB26" i="4"/>
  <c r="AJ104" i="1"/>
  <c r="AB11" i="3"/>
  <c r="AJ40" i="1"/>
  <c r="R62" i="6"/>
  <c r="T62" i="6" s="1"/>
  <c r="AN62" i="1"/>
  <c r="J62" i="10"/>
  <c r="K62" i="10" s="1"/>
  <c r="R85" i="6"/>
  <c r="T85" i="6" s="1"/>
  <c r="J85" i="10"/>
  <c r="K85" i="10" s="1"/>
  <c r="AN85" i="1"/>
  <c r="R49" i="6"/>
  <c r="T49" i="6" s="1"/>
  <c r="AN49" i="1"/>
  <c r="J49" i="10"/>
  <c r="K49" i="10" s="1"/>
  <c r="R94" i="6"/>
  <c r="T94" i="6" s="1"/>
  <c r="AN94" i="1"/>
  <c r="J94" i="10"/>
  <c r="K94" i="10" s="1"/>
  <c r="R74" i="6"/>
  <c r="T74" i="6" s="1"/>
  <c r="AN74" i="1"/>
  <c r="J74" i="10"/>
  <c r="K74" i="10" s="1"/>
  <c r="AA9" i="9"/>
  <c r="AB20" i="4"/>
  <c r="AJ63" i="1"/>
  <c r="R117" i="6"/>
  <c r="T117" i="6" s="1"/>
  <c r="J117" i="10"/>
  <c r="K117" i="10" s="1"/>
  <c r="AN117" i="1"/>
  <c r="R56" i="6"/>
  <c r="T56" i="6" s="1"/>
  <c r="AN56" i="1"/>
  <c r="J56" i="10"/>
  <c r="K56" i="10" s="1"/>
  <c r="R21" i="6"/>
  <c r="T21" i="6" s="1"/>
  <c r="AN21" i="1"/>
  <c r="J21" i="10"/>
  <c r="K21" i="10" s="1"/>
  <c r="R47" i="6"/>
  <c r="T47" i="6" s="1"/>
  <c r="AN47" i="1"/>
  <c r="J47" i="10"/>
  <c r="K47" i="10" s="1"/>
  <c r="R25" i="6"/>
  <c r="T25" i="6" s="1"/>
  <c r="AN25" i="1"/>
  <c r="J25" i="10"/>
  <c r="K25" i="10" s="1"/>
  <c r="R58" i="6"/>
  <c r="T58" i="6" s="1"/>
  <c r="AN58" i="1"/>
  <c r="J58" i="10"/>
  <c r="K58" i="10" s="1"/>
  <c r="R119" i="6"/>
  <c r="T119" i="6" s="1"/>
  <c r="AN119" i="1"/>
  <c r="J119" i="10"/>
  <c r="K119" i="10" s="1"/>
  <c r="R17" i="6"/>
  <c r="T17" i="6" s="1"/>
  <c r="AN17" i="1"/>
  <c r="J17" i="10"/>
  <c r="K17" i="10" s="1"/>
  <c r="AB30" i="4"/>
  <c r="AJ127" i="1"/>
  <c r="R23" i="6"/>
  <c r="T23" i="6" s="1"/>
  <c r="J23" i="10"/>
  <c r="K23" i="10" s="1"/>
  <c r="AN23" i="1"/>
  <c r="R98" i="6"/>
  <c r="T98" i="6" s="1"/>
  <c r="AN98" i="1"/>
  <c r="J98" i="10"/>
  <c r="K98" i="10" s="1"/>
  <c r="R38" i="6"/>
  <c r="T38" i="6" s="1"/>
  <c r="AN38" i="1"/>
  <c r="J38" i="10"/>
  <c r="K38" i="10" s="1"/>
  <c r="R32" i="6"/>
  <c r="T32" i="6" s="1"/>
  <c r="J32" i="10"/>
  <c r="K32" i="10" s="1"/>
  <c r="AN32" i="1"/>
  <c r="R69" i="6"/>
  <c r="T69" i="6" s="1"/>
  <c r="J69" i="10"/>
  <c r="K69" i="10" s="1"/>
  <c r="AN69" i="1"/>
  <c r="R82" i="6"/>
  <c r="T82" i="6" s="1"/>
  <c r="J82" i="10"/>
  <c r="K82" i="10" s="1"/>
  <c r="AN82" i="1"/>
  <c r="AB16" i="4"/>
  <c r="AJ43" i="1"/>
  <c r="R93" i="6"/>
  <c r="T93" i="6" s="1"/>
  <c r="AN93" i="1"/>
  <c r="J93" i="10"/>
  <c r="K93" i="10" s="1"/>
  <c r="R124" i="6"/>
  <c r="T124" i="6" s="1"/>
  <c r="J124" i="10"/>
  <c r="K124" i="10" s="1"/>
  <c r="AN124" i="1"/>
  <c r="R84" i="6"/>
  <c r="T84" i="6" s="1"/>
  <c r="J84" i="10"/>
  <c r="K84" i="10" s="1"/>
  <c r="AN84" i="1"/>
  <c r="R115" i="6"/>
  <c r="T115" i="6" s="1"/>
  <c r="AN115" i="1"/>
  <c r="J115" i="10"/>
  <c r="K115" i="10" s="1"/>
  <c r="R64" i="6"/>
  <c r="T64" i="6" s="1"/>
  <c r="AN64" i="1"/>
  <c r="J64" i="10"/>
  <c r="K64" i="10" s="1"/>
  <c r="R44" i="6"/>
  <c r="T44" i="6" s="1"/>
  <c r="J44" i="10"/>
  <c r="K44" i="10" s="1"/>
  <c r="AN44" i="1"/>
  <c r="R120" i="6"/>
  <c r="T120" i="6" s="1"/>
  <c r="AN120" i="1"/>
  <c r="J120" i="10"/>
  <c r="K120" i="10" s="1"/>
  <c r="R81" i="6"/>
  <c r="T81" i="6" s="1"/>
  <c r="J81" i="10"/>
  <c r="K81" i="10" s="1"/>
  <c r="AN81" i="1"/>
  <c r="AA7" i="9"/>
  <c r="AB10" i="4"/>
  <c r="AB8" i="3"/>
  <c r="AJ18" i="1"/>
  <c r="R132" i="6"/>
  <c r="T132" i="6" s="1"/>
  <c r="J132" i="10"/>
  <c r="K132" i="10" s="1"/>
  <c r="AN132" i="1"/>
  <c r="AB14" i="4"/>
  <c r="AJ37" i="1"/>
  <c r="R53" i="6"/>
  <c r="T53" i="6" s="1"/>
  <c r="J53" i="10"/>
  <c r="K53" i="10" s="1"/>
  <c r="AN53" i="1"/>
  <c r="AB11" i="4"/>
  <c r="AB9" i="3"/>
  <c r="AJ24" i="1"/>
  <c r="R68" i="6"/>
  <c r="T68" i="6" s="1"/>
  <c r="AN68" i="1"/>
  <c r="J68" i="10"/>
  <c r="K68" i="10" s="1"/>
  <c r="AB24" i="4"/>
  <c r="AJ90" i="1"/>
  <c r="R41" i="6"/>
  <c r="T41" i="6" s="1"/>
  <c r="J41" i="10"/>
  <c r="K41" i="10" s="1"/>
  <c r="AN41" i="1"/>
  <c r="R16" i="6"/>
  <c r="T16" i="6" s="1"/>
  <c r="AN16" i="1"/>
  <c r="J16" i="10"/>
  <c r="K16" i="10" s="1"/>
  <c r="R130" i="6"/>
  <c r="T130" i="6" s="1"/>
  <c r="J130" i="10"/>
  <c r="K130" i="10" s="1"/>
  <c r="AN130" i="1"/>
  <c r="R114" i="6"/>
  <c r="T114" i="6" s="1"/>
  <c r="AN114" i="1"/>
  <c r="J114" i="10"/>
  <c r="K114" i="10" s="1"/>
  <c r="R95" i="6"/>
  <c r="T95" i="6" s="1"/>
  <c r="J95" i="10"/>
  <c r="K95" i="10" s="1"/>
  <c r="AN95" i="1"/>
  <c r="R91" i="6"/>
  <c r="T91" i="6" s="1"/>
  <c r="AN91" i="1"/>
  <c r="J91" i="10"/>
  <c r="K91" i="10" s="1"/>
  <c r="AA10" i="9"/>
  <c r="AJ77" i="1"/>
  <c r="R83" i="6"/>
  <c r="T83" i="6" s="1"/>
  <c r="AN83" i="1"/>
  <c r="J83" i="10"/>
  <c r="K83" i="10" s="1"/>
  <c r="R100" i="6"/>
  <c r="T100" i="6" s="1"/>
  <c r="J100" i="10"/>
  <c r="K100" i="10" s="1"/>
  <c r="AN100" i="1"/>
  <c r="R89" i="6"/>
  <c r="T89" i="6" s="1"/>
  <c r="AN89" i="1"/>
  <c r="J89" i="10"/>
  <c r="K89" i="10" s="1"/>
  <c r="R29" i="6"/>
  <c r="T29" i="6" s="1"/>
  <c r="AN29" i="1"/>
  <c r="J29" i="10"/>
  <c r="K29" i="10" s="1"/>
  <c r="AB31" i="4"/>
  <c r="AJ131" i="1"/>
  <c r="AB29" i="4"/>
  <c r="AB15" i="3"/>
  <c r="AJ122" i="1"/>
  <c r="R103" i="6"/>
  <c r="T103" i="6" s="1"/>
  <c r="AN103" i="1"/>
  <c r="J103" i="10"/>
  <c r="K103" i="10" s="1"/>
  <c r="R55" i="6"/>
  <c r="T55" i="6" s="1"/>
  <c r="J55" i="10"/>
  <c r="K55" i="10" s="1"/>
  <c r="AN55" i="1"/>
  <c r="R22" i="6"/>
  <c r="T22" i="6" s="1"/>
  <c r="J22" i="10"/>
  <c r="K22" i="10" s="1"/>
  <c r="AN22" i="1"/>
  <c r="R112" i="6"/>
  <c r="T112" i="6" s="1"/>
  <c r="AN112" i="1"/>
  <c r="J112" i="10"/>
  <c r="K112" i="10" s="1"/>
  <c r="AB27" i="4"/>
  <c r="AJ109" i="1"/>
  <c r="AA14" i="9"/>
  <c r="AJ126" i="1"/>
  <c r="R110" i="6"/>
  <c r="T110" i="6" s="1"/>
  <c r="J110" i="10"/>
  <c r="K110" i="10" s="1"/>
  <c r="AN110" i="1"/>
  <c r="R42" i="6"/>
  <c r="T42" i="6" s="1"/>
  <c r="AN42" i="1"/>
  <c r="J42" i="10"/>
  <c r="K42" i="10" s="1"/>
  <c r="R20" i="6"/>
  <c r="T20" i="6" s="1"/>
  <c r="AN20" i="1"/>
  <c r="J20" i="10"/>
  <c r="K20" i="10" s="1"/>
  <c r="R71" i="6"/>
  <c r="T71" i="6" s="1"/>
  <c r="J71" i="10"/>
  <c r="K71" i="10" s="1"/>
  <c r="AN71" i="1"/>
  <c r="R11" i="6"/>
  <c r="T11" i="6" s="1"/>
  <c r="AN11" i="1"/>
  <c r="J11" i="10"/>
  <c r="K11" i="10" s="1"/>
  <c r="AB21" i="4"/>
  <c r="AB13" i="3"/>
  <c r="AJ76" i="1"/>
  <c r="R125" i="6"/>
  <c r="T125" i="6" s="1"/>
  <c r="AN125" i="1"/>
  <c r="J125" i="10"/>
  <c r="K125" i="10" s="1"/>
  <c r="R129" i="6"/>
  <c r="T129" i="6" s="1"/>
  <c r="J129" i="10"/>
  <c r="K129" i="10" s="1"/>
  <c r="AN129" i="1"/>
  <c r="R116" i="6"/>
  <c r="T116" i="6" s="1"/>
  <c r="J116" i="10"/>
  <c r="K116" i="10" s="1"/>
  <c r="AN116" i="1"/>
  <c r="R96" i="6"/>
  <c r="T96" i="6" s="1"/>
  <c r="AN96" i="1"/>
  <c r="J96" i="10"/>
  <c r="K96" i="10" s="1"/>
  <c r="R27" i="6"/>
  <c r="T27" i="6" s="1"/>
  <c r="J27" i="10"/>
  <c r="K27" i="10" s="1"/>
  <c r="AN27" i="1"/>
  <c r="R79" i="6"/>
  <c r="T79" i="6" s="1"/>
  <c r="J79" i="10"/>
  <c r="K79" i="10" s="1"/>
  <c r="AN79" i="1"/>
  <c r="R86" i="6"/>
  <c r="T86" i="6" s="1"/>
  <c r="J86" i="10"/>
  <c r="K86" i="10" s="1"/>
  <c r="AN86" i="1"/>
  <c r="AB19" i="4"/>
  <c r="AB12" i="3"/>
  <c r="AJ57" i="1"/>
  <c r="AB25" i="4"/>
  <c r="AB14" i="3"/>
  <c r="AJ99" i="1"/>
  <c r="R92" i="6"/>
  <c r="T92" i="6" s="1"/>
  <c r="AN92" i="1"/>
  <c r="J92" i="10"/>
  <c r="K92" i="10" s="1"/>
  <c r="R70" i="6"/>
  <c r="T70" i="6" s="1"/>
  <c r="J70" i="10"/>
  <c r="K70" i="10" s="1"/>
  <c r="AN70" i="1"/>
  <c r="R106" i="6"/>
  <c r="T106" i="6" s="1"/>
  <c r="AN106" i="1"/>
  <c r="J106" i="10"/>
  <c r="R73" i="6"/>
  <c r="T73" i="6" s="1"/>
  <c r="AN73" i="1"/>
  <c r="J73" i="10"/>
  <c r="K73" i="10" s="1"/>
  <c r="R46" i="6"/>
  <c r="T46" i="6" s="1"/>
  <c r="J46" i="10"/>
  <c r="K46" i="10" s="1"/>
  <c r="AN46" i="1"/>
  <c r="R121" i="6"/>
  <c r="T121" i="6" s="1"/>
  <c r="AN121" i="1"/>
  <c r="J121" i="10"/>
  <c r="K121" i="10" s="1"/>
  <c r="R10" i="6"/>
  <c r="T10" i="6" s="1"/>
  <c r="AN10" i="1"/>
  <c r="J10" i="10"/>
  <c r="K10" i="10" s="1"/>
  <c r="R14" i="6"/>
  <c r="T14" i="6" s="1"/>
  <c r="J14" i="10"/>
  <c r="K14" i="10" s="1"/>
  <c r="AN14" i="1"/>
  <c r="R60" i="6"/>
  <c r="T60" i="6" s="1"/>
  <c r="J60" i="10"/>
  <c r="K60" i="10" s="1"/>
  <c r="AN60" i="1"/>
  <c r="R108" i="6"/>
  <c r="T108" i="6" s="1"/>
  <c r="J108" i="10"/>
  <c r="K108" i="10" s="1"/>
  <c r="AN108" i="1"/>
  <c r="AB9" i="4"/>
  <c r="AJ13" i="1"/>
  <c r="R52" i="6"/>
  <c r="T52" i="6" s="1"/>
  <c r="AN52" i="1"/>
  <c r="J52" i="10"/>
  <c r="K52" i="10" s="1"/>
  <c r="AA8" i="9"/>
  <c r="AJ34" i="1"/>
  <c r="R72" i="6"/>
  <c r="T72" i="6" s="1"/>
  <c r="AN72" i="1"/>
  <c r="J72" i="10"/>
  <c r="K72" i="10" s="1"/>
  <c r="R12" i="6"/>
  <c r="T12" i="6" s="1"/>
  <c r="AN12" i="1"/>
  <c r="J12" i="10"/>
  <c r="K12" i="10" s="1"/>
  <c r="R111" i="6"/>
  <c r="T111" i="6" s="1"/>
  <c r="AN111" i="1"/>
  <c r="J111" i="10"/>
  <c r="K111" i="10" s="1"/>
  <c r="R88" i="6"/>
  <c r="T88" i="6" s="1"/>
  <c r="J88" i="10"/>
  <c r="K88" i="10" s="1"/>
  <c r="AN88" i="1"/>
  <c r="R123" i="6"/>
  <c r="T123" i="6" s="1"/>
  <c r="AN123" i="1"/>
  <c r="J123" i="10"/>
  <c r="K123" i="10" s="1"/>
  <c r="R128" i="6"/>
  <c r="T128" i="6" s="1"/>
  <c r="AN128" i="1"/>
  <c r="J128" i="10"/>
  <c r="K128" i="10" s="1"/>
  <c r="R75" i="6"/>
  <c r="T75" i="6" s="1"/>
  <c r="AN75" i="1"/>
  <c r="J75" i="10"/>
  <c r="K75" i="10" s="1"/>
  <c r="R61" i="6"/>
  <c r="T61" i="6" s="1"/>
  <c r="J61" i="10"/>
  <c r="K61" i="10" s="1"/>
  <c r="AN61" i="1"/>
  <c r="AB23" i="4"/>
  <c r="AJ87" i="1"/>
  <c r="R19" i="6"/>
  <c r="T19" i="6" s="1"/>
  <c r="AN19" i="1"/>
  <c r="J19" i="10"/>
  <c r="K19" i="10" s="1"/>
  <c r="R66" i="6"/>
  <c r="T66" i="6" s="1"/>
  <c r="AN66" i="1"/>
  <c r="J66" i="10"/>
  <c r="K66" i="10" s="1"/>
  <c r="AB10" i="3"/>
  <c r="AJ30" i="1"/>
  <c r="AA12" i="9"/>
  <c r="AJ101" i="1"/>
  <c r="R59" i="6"/>
  <c r="T59" i="6" s="1"/>
  <c r="AN59" i="1"/>
  <c r="J59" i="10"/>
  <c r="K59" i="10" s="1"/>
  <c r="R97" i="6"/>
  <c r="T97" i="6" s="1"/>
  <c r="AN97" i="1"/>
  <c r="J97" i="10"/>
  <c r="K97" i="10" s="1"/>
  <c r="R118" i="6"/>
  <c r="T118" i="6" s="1"/>
  <c r="J118" i="10"/>
  <c r="K118" i="10" s="1"/>
  <c r="AN118" i="1"/>
  <c r="R102" i="6"/>
  <c r="T102" i="6" s="1"/>
  <c r="J102" i="10"/>
  <c r="K102" i="10" s="1"/>
  <c r="AN102" i="1"/>
  <c r="AA15" i="9"/>
  <c r="AG133" i="1"/>
  <c r="AB7" i="4"/>
  <c r="AB7" i="3"/>
  <c r="AJ8" i="1"/>
  <c r="R78" i="6"/>
  <c r="T78" i="6" s="1"/>
  <c r="J78" i="10"/>
  <c r="K78" i="10" s="1"/>
  <c r="AN78" i="1"/>
  <c r="AA11" i="9"/>
  <c r="AB22" i="4"/>
  <c r="AJ80" i="1"/>
  <c r="R15" i="6"/>
  <c r="T15" i="6" s="1"/>
  <c r="AN15" i="1"/>
  <c r="J15" i="10"/>
  <c r="K15" i="10" s="1"/>
  <c r="R50" i="6"/>
  <c r="T50" i="6" s="1"/>
  <c r="AN50" i="1"/>
  <c r="J50" i="10"/>
  <c r="K50" i="10" s="1"/>
  <c r="R36" i="6"/>
  <c r="T36" i="6" s="1"/>
  <c r="J36" i="10"/>
  <c r="K36" i="10" s="1"/>
  <c r="AN36" i="1"/>
  <c r="AB12" i="4"/>
  <c r="AJ28" i="1"/>
  <c r="AB18" i="4"/>
  <c r="AJ54" i="1"/>
  <c r="R51" i="6"/>
  <c r="T51" i="6" s="1"/>
  <c r="AN51" i="1"/>
  <c r="J51" i="10"/>
  <c r="K51" i="10" s="1"/>
  <c r="AB13" i="4"/>
  <c r="AJ33" i="1"/>
  <c r="R31" i="6"/>
  <c r="T31" i="6" s="1"/>
  <c r="AN31" i="1"/>
  <c r="J31" i="10"/>
  <c r="K31" i="10" s="1"/>
  <c r="R65" i="6"/>
  <c r="T65" i="6" s="1"/>
  <c r="AN65" i="1"/>
  <c r="J65" i="10"/>
  <c r="K65" i="10" s="1"/>
  <c r="R107" i="6"/>
  <c r="T107" i="6" s="1"/>
  <c r="J107" i="10"/>
  <c r="K107" i="10" s="1"/>
  <c r="AN107" i="1"/>
  <c r="R26" i="6"/>
  <c r="T26" i="6" s="1"/>
  <c r="AN26" i="1"/>
  <c r="J26" i="10"/>
  <c r="K26" i="10" s="1"/>
  <c r="R45" i="6"/>
  <c r="T45" i="6" s="1"/>
  <c r="J45" i="10"/>
  <c r="K45" i="10" s="1"/>
  <c r="AN45" i="1"/>
  <c r="AB15" i="4"/>
  <c r="AJ39" i="1"/>
  <c r="AB17" i="4"/>
  <c r="AJ48" i="1"/>
  <c r="R35" i="6"/>
  <c r="T35" i="6" s="1"/>
  <c r="AN35" i="1"/>
  <c r="J35" i="10"/>
  <c r="K35" i="10" s="1"/>
  <c r="AB8" i="4"/>
  <c r="AJ9" i="1"/>
  <c r="R67" i="6"/>
  <c r="T67" i="6" s="1"/>
  <c r="J67" i="10"/>
  <c r="K67" i="10" s="1"/>
  <c r="AN67" i="1"/>
  <c r="AE8" i="4" l="1"/>
  <c r="R9" i="6"/>
  <c r="AN9" i="1"/>
  <c r="J9" i="10"/>
  <c r="AE13" i="4"/>
  <c r="R33" i="6"/>
  <c r="J33" i="10"/>
  <c r="K33" i="10" s="1"/>
  <c r="AN33" i="1"/>
  <c r="AD15" i="9"/>
  <c r="AJ133" i="1"/>
  <c r="R19" i="2" s="1"/>
  <c r="AE7" i="4"/>
  <c r="AE7" i="3"/>
  <c r="R8" i="6"/>
  <c r="J8" i="10"/>
  <c r="AN8" i="1"/>
  <c r="AD14" i="9"/>
  <c r="R126" i="6"/>
  <c r="T126" i="6" s="1"/>
  <c r="AN126" i="1"/>
  <c r="J126" i="10"/>
  <c r="R122" i="6"/>
  <c r="AE29" i="4"/>
  <c r="AE15" i="3"/>
  <c r="J122" i="10"/>
  <c r="AN122" i="1"/>
  <c r="R37" i="6"/>
  <c r="AE14" i="4"/>
  <c r="AN37" i="1"/>
  <c r="J37" i="10"/>
  <c r="AD9" i="9"/>
  <c r="R63" i="6"/>
  <c r="AE20" i="4"/>
  <c r="AN63" i="1"/>
  <c r="J63" i="10"/>
  <c r="AD13" i="9"/>
  <c r="R104" i="6"/>
  <c r="AE26" i="4"/>
  <c r="AN104" i="1"/>
  <c r="J104" i="10"/>
  <c r="J199" i="10" s="1"/>
  <c r="K199" i="10" s="1"/>
  <c r="R54" i="6"/>
  <c r="AE18" i="4"/>
  <c r="J54" i="10"/>
  <c r="AN54" i="1"/>
  <c r="AB16" i="3"/>
  <c r="R101" i="6"/>
  <c r="T101" i="6" s="1"/>
  <c r="AD12" i="9"/>
  <c r="J101" i="10"/>
  <c r="AN101" i="1"/>
  <c r="AD10" i="9"/>
  <c r="R77" i="6"/>
  <c r="T77" i="6" s="1"/>
  <c r="J77" i="10"/>
  <c r="AN77" i="1"/>
  <c r="AE24" i="4"/>
  <c r="R90" i="6"/>
  <c r="AN90" i="1"/>
  <c r="J90" i="10"/>
  <c r="AA16" i="9"/>
  <c r="AB32" i="4"/>
  <c r="R34" i="6"/>
  <c r="T34" i="6" s="1"/>
  <c r="AD8" i="9"/>
  <c r="AN34" i="1"/>
  <c r="J34" i="10"/>
  <c r="K106" i="10"/>
  <c r="AE19" i="4"/>
  <c r="AE12" i="3"/>
  <c r="R57" i="6"/>
  <c r="J57" i="10"/>
  <c r="AN57" i="1"/>
  <c r="AE21" i="4"/>
  <c r="R76" i="6"/>
  <c r="AE13" i="3"/>
  <c r="J76" i="10"/>
  <c r="AN76" i="1"/>
  <c r="R109" i="6"/>
  <c r="AE27" i="4"/>
  <c r="J109" i="10"/>
  <c r="AN109" i="1"/>
  <c r="R24" i="6"/>
  <c r="AE11" i="4"/>
  <c r="AE9" i="3"/>
  <c r="J24" i="10"/>
  <c r="AN24" i="1"/>
  <c r="AE10" i="4"/>
  <c r="R18" i="6"/>
  <c r="AE8" i="3"/>
  <c r="AD7" i="9"/>
  <c r="AN18" i="1"/>
  <c r="J18" i="10"/>
  <c r="R43" i="6"/>
  <c r="AE16" i="4"/>
  <c r="J43" i="10"/>
  <c r="AN43" i="1"/>
  <c r="R127" i="6"/>
  <c r="AE30" i="4"/>
  <c r="J127" i="10"/>
  <c r="AN127" i="1"/>
  <c r="R40" i="6"/>
  <c r="AE11" i="3"/>
  <c r="J40" i="10"/>
  <c r="AN40" i="1"/>
  <c r="AE17" i="4"/>
  <c r="R48" i="6"/>
  <c r="J48" i="10"/>
  <c r="AN48" i="1"/>
  <c r="R80" i="6"/>
  <c r="AE22" i="4"/>
  <c r="AD11" i="9"/>
  <c r="AN80" i="1"/>
  <c r="J80" i="10"/>
  <c r="R39" i="6"/>
  <c r="AE15" i="4"/>
  <c r="J39" i="10"/>
  <c r="AN39" i="1"/>
  <c r="AE12" i="4"/>
  <c r="R28" i="6"/>
  <c r="J28" i="10"/>
  <c r="AN28" i="1"/>
  <c r="AE10" i="3"/>
  <c r="R30" i="6"/>
  <c r="J30" i="10"/>
  <c r="AN30" i="1"/>
  <c r="R87" i="6"/>
  <c r="AE23" i="4"/>
  <c r="AN87" i="1"/>
  <c r="J87" i="10"/>
  <c r="R13" i="6"/>
  <c r="AE9" i="4"/>
  <c r="AN13" i="1"/>
  <c r="J13" i="10"/>
  <c r="AH13" i="9"/>
  <c r="AA30" i="9" s="1"/>
  <c r="R99" i="6"/>
  <c r="AE14" i="3"/>
  <c r="AE25" i="4"/>
  <c r="J99" i="10"/>
  <c r="AN99" i="1"/>
  <c r="R131" i="6"/>
  <c r="AE31" i="4"/>
  <c r="J131" i="10"/>
  <c r="AN131" i="1"/>
  <c r="R113" i="6"/>
  <c r="AE28" i="4"/>
  <c r="J113" i="10"/>
  <c r="AN113" i="1"/>
  <c r="J182" i="10" l="1"/>
  <c r="K182" i="10" s="1"/>
  <c r="K131" i="10"/>
  <c r="J147" i="10"/>
  <c r="K147" i="10" s="1"/>
  <c r="J197" i="10"/>
  <c r="K197" i="10" s="1"/>
  <c r="J173" i="10"/>
  <c r="K173" i="10" s="1"/>
  <c r="K80" i="10"/>
  <c r="R156" i="6"/>
  <c r="T156" i="6" s="1"/>
  <c r="T80" i="6"/>
  <c r="AI17" i="4"/>
  <c r="AE50" i="4" s="1"/>
  <c r="AI11" i="3"/>
  <c r="K101" i="10"/>
  <c r="J198" i="10"/>
  <c r="K198" i="10" s="1"/>
  <c r="AI18" i="4"/>
  <c r="AE51" i="4" s="1"/>
  <c r="AI26" i="4"/>
  <c r="J195" i="10"/>
  <c r="K195" i="10" s="1"/>
  <c r="J171" i="10"/>
  <c r="K171" i="10" s="1"/>
  <c r="K63" i="10"/>
  <c r="K37" i="10"/>
  <c r="J165" i="10"/>
  <c r="K165" i="10" s="1"/>
  <c r="K122" i="10"/>
  <c r="J149" i="10"/>
  <c r="K149" i="10" s="1"/>
  <c r="J180" i="10"/>
  <c r="K180" i="10" s="1"/>
  <c r="AH14" i="9"/>
  <c r="K8" i="10"/>
  <c r="J192" i="10"/>
  <c r="J141" i="10"/>
  <c r="J158" i="10"/>
  <c r="J133" i="10"/>
  <c r="J159" i="10"/>
  <c r="K159" i="10" s="1"/>
  <c r="K9" i="10"/>
  <c r="K113" i="10"/>
  <c r="J179" i="10"/>
  <c r="K179" i="10" s="1"/>
  <c r="AI9" i="4"/>
  <c r="K24" i="10"/>
  <c r="J162" i="10"/>
  <c r="K162" i="10" s="1"/>
  <c r="J143" i="10"/>
  <c r="K143" i="10" s="1"/>
  <c r="AI27" i="4"/>
  <c r="AE60" i="4" s="1"/>
  <c r="AI13" i="3"/>
  <c r="AI21" i="4"/>
  <c r="K40" i="10"/>
  <c r="J145" i="10"/>
  <c r="K145" i="10" s="1"/>
  <c r="R164" i="6"/>
  <c r="T164" i="6" s="1"/>
  <c r="T127" i="6"/>
  <c r="R150" i="6"/>
  <c r="T150" i="6" s="1"/>
  <c r="T43" i="6"/>
  <c r="AH7" i="9"/>
  <c r="AD24" i="9" s="1"/>
  <c r="AI8" i="3"/>
  <c r="AI10" i="4"/>
  <c r="AE43" i="4" s="1"/>
  <c r="K109" i="10"/>
  <c r="J178" i="10"/>
  <c r="K178" i="10" s="1"/>
  <c r="J172" i="10"/>
  <c r="K172" i="10" s="1"/>
  <c r="K76" i="10"/>
  <c r="J164" i="10"/>
  <c r="K164" i="10" s="1"/>
  <c r="J194" i="10"/>
  <c r="K194" i="10" s="1"/>
  <c r="K34" i="10"/>
  <c r="J169" i="10"/>
  <c r="K169" i="10" s="1"/>
  <c r="K54" i="10"/>
  <c r="AE59" i="4"/>
  <c r="AH9" i="9"/>
  <c r="AI20" i="4"/>
  <c r="AE53" i="4" s="1"/>
  <c r="AI14" i="4"/>
  <c r="AE47" i="4" s="1"/>
  <c r="R141" i="6"/>
  <c r="R175" i="6"/>
  <c r="R133" i="6"/>
  <c r="T8" i="6"/>
  <c r="R147" i="6"/>
  <c r="T147" i="6" s="1"/>
  <c r="T33" i="6"/>
  <c r="AI8" i="4"/>
  <c r="AE41" i="4" s="1"/>
  <c r="AI28" i="4"/>
  <c r="AE61" i="4" s="1"/>
  <c r="AI31" i="4"/>
  <c r="K30" i="10"/>
  <c r="J144" i="10"/>
  <c r="K144" i="10" s="1"/>
  <c r="J142" i="10"/>
  <c r="K142" i="10" s="1"/>
  <c r="K18" i="10"/>
  <c r="J193" i="10"/>
  <c r="K193" i="10" s="1"/>
  <c r="J161" i="10"/>
  <c r="K161" i="10" s="1"/>
  <c r="R144" i="6"/>
  <c r="T144" i="6" s="1"/>
  <c r="R176" i="6"/>
  <c r="T18" i="6"/>
  <c r="AE54" i="4"/>
  <c r="R180" i="6"/>
  <c r="R153" i="6"/>
  <c r="T153" i="6" s="1"/>
  <c r="T57" i="6"/>
  <c r="R158" i="6"/>
  <c r="T158" i="6" s="1"/>
  <c r="T90" i="6"/>
  <c r="AE64" i="4"/>
  <c r="F30" i="9"/>
  <c r="X30" i="9"/>
  <c r="B30" i="9"/>
  <c r="G30" i="9"/>
  <c r="AG30" i="9"/>
  <c r="I30" i="9"/>
  <c r="H30" i="9"/>
  <c r="O30" i="9"/>
  <c r="R30" i="9"/>
  <c r="D30" i="9"/>
  <c r="AF30" i="9"/>
  <c r="K30" i="9"/>
  <c r="P30" i="9"/>
  <c r="AC30" i="9"/>
  <c r="M30" i="9"/>
  <c r="C30" i="9"/>
  <c r="AE30" i="9"/>
  <c r="J30" i="9"/>
  <c r="N30" i="9"/>
  <c r="Y30" i="9"/>
  <c r="E30" i="9"/>
  <c r="T30" i="9"/>
  <c r="W30" i="9"/>
  <c r="AB30" i="9"/>
  <c r="Z30" i="9"/>
  <c r="V30" i="9"/>
  <c r="S30" i="9"/>
  <c r="L30" i="9"/>
  <c r="Q30" i="9"/>
  <c r="U30" i="9"/>
  <c r="AE42" i="4"/>
  <c r="R181" i="6"/>
  <c r="R157" i="6"/>
  <c r="T157" i="6" s="1"/>
  <c r="T87" i="6"/>
  <c r="R178" i="6"/>
  <c r="T30" i="6"/>
  <c r="AI12" i="4"/>
  <c r="AE45" i="4" s="1"/>
  <c r="R149" i="6"/>
  <c r="T149" i="6" s="1"/>
  <c r="T39" i="6"/>
  <c r="AI22" i="4"/>
  <c r="AE55" i="4" s="1"/>
  <c r="AH11" i="9"/>
  <c r="AD28" i="9" s="1"/>
  <c r="J168" i="10"/>
  <c r="K168" i="10" s="1"/>
  <c r="K48" i="10"/>
  <c r="R162" i="6"/>
  <c r="T162" i="6" s="1"/>
  <c r="T113" i="6"/>
  <c r="R165" i="6"/>
  <c r="T165" i="6" s="1"/>
  <c r="T131" i="6"/>
  <c r="AI14" i="3"/>
  <c r="AE31" i="3" s="1"/>
  <c r="AI25" i="4"/>
  <c r="R159" i="6"/>
  <c r="T159" i="6" s="1"/>
  <c r="R182" i="6"/>
  <c r="T99" i="6"/>
  <c r="R143" i="6"/>
  <c r="T143" i="6" s="1"/>
  <c r="T13" i="6"/>
  <c r="J174" i="10"/>
  <c r="K174" i="10" s="1"/>
  <c r="K87" i="10"/>
  <c r="K28" i="10"/>
  <c r="J163" i="10"/>
  <c r="K163" i="10" s="1"/>
  <c r="AI15" i="4"/>
  <c r="R151" i="6"/>
  <c r="T151" i="6" s="1"/>
  <c r="T48" i="6"/>
  <c r="AE28" i="3"/>
  <c r="AI30" i="4"/>
  <c r="AI16" i="4"/>
  <c r="AD16" i="9"/>
  <c r="AE16" i="3"/>
  <c r="AE30" i="3"/>
  <c r="AI19" i="4"/>
  <c r="AE52" i="4" s="1"/>
  <c r="AI12" i="3"/>
  <c r="AH8" i="9"/>
  <c r="AD25" i="9" s="1"/>
  <c r="J175" i="10"/>
  <c r="K175" i="10" s="1"/>
  <c r="K90" i="10"/>
  <c r="AH10" i="9"/>
  <c r="AD27" i="9" s="1"/>
  <c r="R160" i="6"/>
  <c r="T160" i="6" s="1"/>
  <c r="T104" i="6"/>
  <c r="AD31" i="9"/>
  <c r="R142" i="6"/>
  <c r="T142" i="6" s="1"/>
  <c r="T9" i="6"/>
  <c r="K99" i="10"/>
  <c r="J176" i="10"/>
  <c r="K176" i="10" s="1"/>
  <c r="J148" i="10"/>
  <c r="K148" i="10" s="1"/>
  <c r="K13" i="10"/>
  <c r="J160" i="10"/>
  <c r="K160" i="10" s="1"/>
  <c r="AI23" i="4"/>
  <c r="AI10" i="3"/>
  <c r="R146" i="6"/>
  <c r="T146" i="6" s="1"/>
  <c r="T28" i="6"/>
  <c r="J166" i="10"/>
  <c r="K166" i="10" s="1"/>
  <c r="K39" i="10"/>
  <c r="R179" i="6"/>
  <c r="T40" i="6"/>
  <c r="K127" i="10"/>
  <c r="J181" i="10"/>
  <c r="K181" i="10" s="1"/>
  <c r="K43" i="10"/>
  <c r="J167" i="10"/>
  <c r="K167" i="10" s="1"/>
  <c r="AE25" i="3"/>
  <c r="AI9" i="3"/>
  <c r="AE26" i="3" s="1"/>
  <c r="AI11" i="4"/>
  <c r="AE44" i="4" s="1"/>
  <c r="R177" i="6"/>
  <c r="R145" i="6"/>
  <c r="T145" i="6" s="1"/>
  <c r="T24" i="6"/>
  <c r="R161" i="6"/>
  <c r="T161" i="6" s="1"/>
  <c r="T109" i="6"/>
  <c r="R155" i="6"/>
  <c r="T155" i="6" s="1"/>
  <c r="T76" i="6"/>
  <c r="K57" i="10"/>
  <c r="J170" i="10"/>
  <c r="K170" i="10" s="1"/>
  <c r="J146" i="10"/>
  <c r="K146" i="10" s="1"/>
  <c r="AI24" i="4"/>
  <c r="K77" i="10"/>
  <c r="J196" i="10"/>
  <c r="K196" i="10" s="1"/>
  <c r="AH12" i="9"/>
  <c r="R152" i="6"/>
  <c r="T152" i="6" s="1"/>
  <c r="T54" i="6"/>
  <c r="K104" i="10"/>
  <c r="J177" i="10"/>
  <c r="K177" i="10" s="1"/>
  <c r="AD30" i="9"/>
  <c r="R154" i="6"/>
  <c r="T154" i="6" s="1"/>
  <c r="T63" i="6"/>
  <c r="R148" i="6"/>
  <c r="T148" i="6" s="1"/>
  <c r="T37" i="6"/>
  <c r="AI15" i="3"/>
  <c r="AI29" i="4"/>
  <c r="R163" i="6"/>
  <c r="T163" i="6" s="1"/>
  <c r="R183" i="6"/>
  <c r="T122" i="6"/>
  <c r="J200" i="10"/>
  <c r="K200" i="10" s="1"/>
  <c r="K126" i="10"/>
  <c r="AH15" i="9"/>
  <c r="AD32" i="9" s="1"/>
  <c r="AI7" i="3"/>
  <c r="AI7" i="4"/>
  <c r="AE40" i="4" s="1"/>
  <c r="AN133" i="1"/>
  <c r="AO48" i="1" s="1"/>
  <c r="AE32" i="4"/>
  <c r="AI13" i="4"/>
  <c r="AE46" i="4" s="1"/>
  <c r="AO33" i="1" l="1"/>
  <c r="AO8" i="1"/>
  <c r="AO122" i="1"/>
  <c r="V122" i="6" s="1"/>
  <c r="V48" i="6"/>
  <c r="AP48" i="1"/>
  <c r="AA24" i="3"/>
  <c r="M24" i="3"/>
  <c r="F24" i="3"/>
  <c r="L24" i="3"/>
  <c r="H24" i="3"/>
  <c r="U24" i="3"/>
  <c r="C24" i="3"/>
  <c r="O24" i="3"/>
  <c r="T24" i="3"/>
  <c r="V24" i="3"/>
  <c r="Z24" i="3"/>
  <c r="S24" i="3"/>
  <c r="K24" i="3"/>
  <c r="E24" i="3"/>
  <c r="AG24" i="3"/>
  <c r="W24" i="3"/>
  <c r="Y24" i="3"/>
  <c r="P24" i="3"/>
  <c r="AD24" i="3"/>
  <c r="D24" i="3"/>
  <c r="AI16" i="3"/>
  <c r="AI31" i="3" s="1"/>
  <c r="X24" i="3"/>
  <c r="G24" i="3"/>
  <c r="AH24" i="3"/>
  <c r="N24" i="3"/>
  <c r="J24" i="3"/>
  <c r="AC24" i="3"/>
  <c r="Q24" i="3"/>
  <c r="R24" i="3"/>
  <c r="AF24" i="3"/>
  <c r="I24" i="3"/>
  <c r="AB24" i="3"/>
  <c r="N62" i="4"/>
  <c r="L62" i="4"/>
  <c r="Y62" i="4"/>
  <c r="AD62" i="4"/>
  <c r="AF62" i="4"/>
  <c r="J62" i="4"/>
  <c r="P62" i="4"/>
  <c r="K62" i="4"/>
  <c r="M62" i="4"/>
  <c r="AG62" i="4"/>
  <c r="C62" i="4"/>
  <c r="G62" i="4"/>
  <c r="F62" i="4"/>
  <c r="H62" i="4"/>
  <c r="T62" i="4"/>
  <c r="V62" i="4"/>
  <c r="E62" i="4"/>
  <c r="S62" i="4"/>
  <c r="W62" i="4"/>
  <c r="I62" i="4"/>
  <c r="D62" i="4"/>
  <c r="O62" i="4"/>
  <c r="Q62" i="4"/>
  <c r="AH62" i="4"/>
  <c r="Z62" i="4"/>
  <c r="AC62" i="4"/>
  <c r="U62" i="4"/>
  <c r="R62" i="4"/>
  <c r="X62" i="4"/>
  <c r="AA62" i="4"/>
  <c r="AB62" i="4"/>
  <c r="AO101" i="1"/>
  <c r="AO90" i="1"/>
  <c r="T177" i="6"/>
  <c r="R193" i="6" s="1"/>
  <c r="M9" i="8" s="1"/>
  <c r="AA56" i="4"/>
  <c r="O56" i="4"/>
  <c r="W56" i="4"/>
  <c r="X56" i="4"/>
  <c r="N56" i="4"/>
  <c r="AH56" i="4"/>
  <c r="V56" i="4"/>
  <c r="AF56" i="4"/>
  <c r="Q56" i="4"/>
  <c r="AD56" i="4"/>
  <c r="U56" i="4"/>
  <c r="S56" i="4"/>
  <c r="G56" i="4"/>
  <c r="C56" i="4"/>
  <c r="Z56" i="4"/>
  <c r="T56" i="4"/>
  <c r="L56" i="4"/>
  <c r="M56" i="4"/>
  <c r="J56" i="4"/>
  <c r="AC56" i="4"/>
  <c r="R56" i="4"/>
  <c r="K56" i="4"/>
  <c r="AG56" i="4"/>
  <c r="F56" i="4"/>
  <c r="I56" i="4"/>
  <c r="E56" i="4"/>
  <c r="H56" i="4"/>
  <c r="P56" i="4"/>
  <c r="D56" i="4"/>
  <c r="Y56" i="4"/>
  <c r="AB56" i="4"/>
  <c r="Z25" i="9"/>
  <c r="F25" i="9"/>
  <c r="X25" i="9"/>
  <c r="M25" i="9"/>
  <c r="G25" i="9"/>
  <c r="V25" i="9"/>
  <c r="W25" i="9"/>
  <c r="K25" i="9"/>
  <c r="P25" i="9"/>
  <c r="S25" i="9"/>
  <c r="D25" i="9"/>
  <c r="AE25" i="9"/>
  <c r="H25" i="9"/>
  <c r="AB25" i="9"/>
  <c r="AC25" i="9"/>
  <c r="R25" i="9"/>
  <c r="E25" i="9"/>
  <c r="AF25" i="9"/>
  <c r="J25" i="9"/>
  <c r="N25" i="9"/>
  <c r="Y25" i="9"/>
  <c r="B25" i="9"/>
  <c r="T25" i="9"/>
  <c r="AG25" i="9"/>
  <c r="L25" i="9"/>
  <c r="O25" i="9"/>
  <c r="Q25" i="9"/>
  <c r="C25" i="9"/>
  <c r="U25" i="9"/>
  <c r="I25" i="9"/>
  <c r="AA25" i="9"/>
  <c r="AA52" i="4"/>
  <c r="P52" i="4"/>
  <c r="U52" i="4"/>
  <c r="S52" i="4"/>
  <c r="AD52" i="4"/>
  <c r="AH52" i="4"/>
  <c r="Y52" i="4"/>
  <c r="Z52" i="4"/>
  <c r="E52" i="4"/>
  <c r="L52" i="4"/>
  <c r="M52" i="4"/>
  <c r="F52" i="4"/>
  <c r="T52" i="4"/>
  <c r="W52" i="4"/>
  <c r="R52" i="4"/>
  <c r="V52" i="4"/>
  <c r="Q52" i="4"/>
  <c r="AG52" i="4"/>
  <c r="J52" i="4"/>
  <c r="H52" i="4"/>
  <c r="N52" i="4"/>
  <c r="O52" i="4"/>
  <c r="AF52" i="4"/>
  <c r="X52" i="4"/>
  <c r="C52" i="4"/>
  <c r="D52" i="4"/>
  <c r="G52" i="4"/>
  <c r="K52" i="4"/>
  <c r="AC52" i="4"/>
  <c r="I52" i="4"/>
  <c r="AB52" i="4"/>
  <c r="AA49" i="4"/>
  <c r="AH49" i="4"/>
  <c r="M49" i="4"/>
  <c r="N49" i="4"/>
  <c r="AG49" i="4"/>
  <c r="R49" i="4"/>
  <c r="X49" i="4"/>
  <c r="AD49" i="4"/>
  <c r="E49" i="4"/>
  <c r="Q49" i="4"/>
  <c r="P49" i="4"/>
  <c r="K49" i="4"/>
  <c r="T49" i="4"/>
  <c r="O49" i="4"/>
  <c r="AF49" i="4"/>
  <c r="U49" i="4"/>
  <c r="W49" i="4"/>
  <c r="H49" i="4"/>
  <c r="G49" i="4"/>
  <c r="J49" i="4"/>
  <c r="AC49" i="4"/>
  <c r="F49" i="4"/>
  <c r="I49" i="4"/>
  <c r="C49" i="4"/>
  <c r="S49" i="4"/>
  <c r="L49" i="4"/>
  <c r="V49" i="4"/>
  <c r="D49" i="4"/>
  <c r="Z49" i="4"/>
  <c r="Y49" i="4"/>
  <c r="AB49" i="4"/>
  <c r="AA48" i="4"/>
  <c r="AC48" i="4"/>
  <c r="E48" i="4"/>
  <c r="S48" i="4"/>
  <c r="U48" i="4"/>
  <c r="R48" i="4"/>
  <c r="F48" i="4"/>
  <c r="AD48" i="4"/>
  <c r="K48" i="4"/>
  <c r="D48" i="4"/>
  <c r="P48" i="4"/>
  <c r="AF48" i="4"/>
  <c r="Q48" i="4"/>
  <c r="N48" i="4"/>
  <c r="H48" i="4"/>
  <c r="G48" i="4"/>
  <c r="W48" i="4"/>
  <c r="Z48" i="4"/>
  <c r="C48" i="4"/>
  <c r="I48" i="4"/>
  <c r="Y48" i="4"/>
  <c r="V48" i="4"/>
  <c r="X48" i="4"/>
  <c r="AH48" i="4"/>
  <c r="O48" i="4"/>
  <c r="M48" i="4"/>
  <c r="L48" i="4"/>
  <c r="J48" i="4"/>
  <c r="AG48" i="4"/>
  <c r="T48" i="4"/>
  <c r="AB48" i="4"/>
  <c r="AA58" i="4"/>
  <c r="P58" i="4"/>
  <c r="AD58" i="4"/>
  <c r="Y58" i="4"/>
  <c r="I58" i="4"/>
  <c r="F58" i="4"/>
  <c r="V58" i="4"/>
  <c r="N58" i="4"/>
  <c r="G58" i="4"/>
  <c r="AF58" i="4"/>
  <c r="W58" i="4"/>
  <c r="AH58" i="4"/>
  <c r="X58" i="4"/>
  <c r="E58" i="4"/>
  <c r="T58" i="4"/>
  <c r="K58" i="4"/>
  <c r="J58" i="4"/>
  <c r="L58" i="4"/>
  <c r="D58" i="4"/>
  <c r="M58" i="4"/>
  <c r="Z58" i="4"/>
  <c r="H58" i="4"/>
  <c r="AC58" i="4"/>
  <c r="U58" i="4"/>
  <c r="S58" i="4"/>
  <c r="AG58" i="4"/>
  <c r="Q58" i="4"/>
  <c r="C58" i="4"/>
  <c r="R58" i="4"/>
  <c r="O58" i="4"/>
  <c r="AB58" i="4"/>
  <c r="AO80" i="1"/>
  <c r="R184" i="6"/>
  <c r="R210" i="6" s="1"/>
  <c r="T178" i="6"/>
  <c r="R194" i="6" s="1"/>
  <c r="M10" i="8" s="1"/>
  <c r="T180" i="6"/>
  <c r="R196" i="6" s="1"/>
  <c r="M12" i="8" s="1"/>
  <c r="AO131" i="1"/>
  <c r="AO9" i="1"/>
  <c r="R166" i="6"/>
  <c r="T141" i="6"/>
  <c r="T166" i="6" s="1"/>
  <c r="U141" i="6" s="1"/>
  <c r="AA47" i="4"/>
  <c r="L47" i="4"/>
  <c r="S47" i="4"/>
  <c r="V47" i="4"/>
  <c r="Y47" i="4"/>
  <c r="H47" i="4"/>
  <c r="I47" i="4"/>
  <c r="W47" i="4"/>
  <c r="N47" i="4"/>
  <c r="C47" i="4"/>
  <c r="AD47" i="4"/>
  <c r="T47" i="4"/>
  <c r="R47" i="4"/>
  <c r="K47" i="4"/>
  <c r="M47" i="4"/>
  <c r="Q47" i="4"/>
  <c r="AF47" i="4"/>
  <c r="E47" i="4"/>
  <c r="AG47" i="4"/>
  <c r="U47" i="4"/>
  <c r="F47" i="4"/>
  <c r="J47" i="4"/>
  <c r="AH47" i="4"/>
  <c r="G47" i="4"/>
  <c r="D47" i="4"/>
  <c r="X47" i="4"/>
  <c r="O47" i="4"/>
  <c r="P47" i="4"/>
  <c r="Z47" i="4"/>
  <c r="AC47" i="4"/>
  <c r="AB47" i="4"/>
  <c r="AA25" i="3"/>
  <c r="M25" i="3"/>
  <c r="AC25" i="3"/>
  <c r="H25" i="3"/>
  <c r="G25" i="3"/>
  <c r="J25" i="3"/>
  <c r="R25" i="3"/>
  <c r="V25" i="3"/>
  <c r="P25" i="3"/>
  <c r="D25" i="3"/>
  <c r="E25" i="3"/>
  <c r="F25" i="3"/>
  <c r="AG25" i="3"/>
  <c r="AH25" i="3"/>
  <c r="W25" i="3"/>
  <c r="Z25" i="3"/>
  <c r="S25" i="3"/>
  <c r="C25" i="3"/>
  <c r="N25" i="3"/>
  <c r="K25" i="3"/>
  <c r="I25" i="3"/>
  <c r="O25" i="3"/>
  <c r="AD25" i="3"/>
  <c r="U25" i="3"/>
  <c r="AF25" i="3"/>
  <c r="X25" i="3"/>
  <c r="T25" i="3"/>
  <c r="L25" i="3"/>
  <c r="Q25" i="3"/>
  <c r="Y25" i="3"/>
  <c r="AB25" i="3"/>
  <c r="AO109" i="1"/>
  <c r="AA42" i="4"/>
  <c r="X42" i="4"/>
  <c r="M42" i="4"/>
  <c r="V42" i="4"/>
  <c r="L42" i="4"/>
  <c r="K42" i="4"/>
  <c r="AH42" i="4"/>
  <c r="T42" i="4"/>
  <c r="S42" i="4"/>
  <c r="C42" i="4"/>
  <c r="Y42" i="4"/>
  <c r="I42" i="4"/>
  <c r="E42" i="4"/>
  <c r="P42" i="4"/>
  <c r="AF42" i="4"/>
  <c r="O42" i="4"/>
  <c r="Z42" i="4"/>
  <c r="Q42" i="4"/>
  <c r="R42" i="4"/>
  <c r="H42" i="4"/>
  <c r="G42" i="4"/>
  <c r="N42" i="4"/>
  <c r="U42" i="4"/>
  <c r="J42" i="4"/>
  <c r="AD42" i="4"/>
  <c r="W42" i="4"/>
  <c r="F42" i="4"/>
  <c r="AG42" i="4"/>
  <c r="AC42" i="4"/>
  <c r="D42" i="4"/>
  <c r="AB42" i="4"/>
  <c r="K158" i="10"/>
  <c r="K183" i="10" s="1"/>
  <c r="L158" i="10" s="1"/>
  <c r="J183" i="10"/>
  <c r="AO126" i="1"/>
  <c r="O59" i="4"/>
  <c r="N59" i="4"/>
  <c r="AF59" i="4"/>
  <c r="T59" i="4"/>
  <c r="I59" i="4"/>
  <c r="M59" i="4"/>
  <c r="J59" i="4"/>
  <c r="H59" i="4"/>
  <c r="G59" i="4"/>
  <c r="W59" i="4"/>
  <c r="U59" i="4"/>
  <c r="Z59" i="4"/>
  <c r="E59" i="4"/>
  <c r="X59" i="4"/>
  <c r="AG59" i="4"/>
  <c r="D59" i="4"/>
  <c r="AH59" i="4"/>
  <c r="S59" i="4"/>
  <c r="V59" i="4"/>
  <c r="Q59" i="4"/>
  <c r="C59" i="4"/>
  <c r="Y59" i="4"/>
  <c r="K59" i="4"/>
  <c r="AC59" i="4"/>
  <c r="AD59" i="4"/>
  <c r="L59" i="4"/>
  <c r="F59" i="4"/>
  <c r="P59" i="4"/>
  <c r="R59" i="4"/>
  <c r="AA59" i="4"/>
  <c r="AB59" i="4"/>
  <c r="AA28" i="3"/>
  <c r="Y28" i="3"/>
  <c r="AH28" i="3"/>
  <c r="G28" i="3"/>
  <c r="L28" i="3"/>
  <c r="K28" i="3"/>
  <c r="S28" i="3"/>
  <c r="H28" i="3"/>
  <c r="O28" i="3"/>
  <c r="AF28" i="3"/>
  <c r="W28" i="3"/>
  <c r="J28" i="3"/>
  <c r="I28" i="3"/>
  <c r="AG28" i="3"/>
  <c r="N28" i="3"/>
  <c r="T28" i="3"/>
  <c r="P28" i="3"/>
  <c r="M28" i="3"/>
  <c r="D28" i="3"/>
  <c r="F28" i="3"/>
  <c r="E28" i="3"/>
  <c r="AD28" i="3"/>
  <c r="U28" i="3"/>
  <c r="R28" i="3"/>
  <c r="Z28" i="3"/>
  <c r="Q28" i="3"/>
  <c r="V28" i="3"/>
  <c r="AC28" i="3"/>
  <c r="C28" i="3"/>
  <c r="X28" i="3"/>
  <c r="AB28" i="3"/>
  <c r="U156" i="6"/>
  <c r="R32" i="9"/>
  <c r="E32" i="9"/>
  <c r="G32" i="9"/>
  <c r="AG32" i="9"/>
  <c r="W32" i="9"/>
  <c r="I32" i="9"/>
  <c r="N32" i="9"/>
  <c r="AC32" i="9"/>
  <c r="Q32" i="9"/>
  <c r="B32" i="9"/>
  <c r="AE32" i="9"/>
  <c r="H32" i="9"/>
  <c r="P32" i="9"/>
  <c r="Y32" i="9"/>
  <c r="M32" i="9"/>
  <c r="T32" i="9"/>
  <c r="AF32" i="9"/>
  <c r="J32" i="9"/>
  <c r="O32" i="9"/>
  <c r="X32" i="9"/>
  <c r="C32" i="9"/>
  <c r="U32" i="9"/>
  <c r="K32" i="9"/>
  <c r="Z32" i="9"/>
  <c r="V32" i="9"/>
  <c r="F32" i="9"/>
  <c r="L32" i="9"/>
  <c r="S32" i="9"/>
  <c r="AB32" i="9"/>
  <c r="D32" i="9"/>
  <c r="AA32" i="9"/>
  <c r="T183" i="6"/>
  <c r="R199" i="6" s="1"/>
  <c r="M15" i="8" s="1"/>
  <c r="AA32" i="3"/>
  <c r="P32" i="3"/>
  <c r="Z32" i="3"/>
  <c r="L32" i="3"/>
  <c r="J32" i="3"/>
  <c r="R32" i="3"/>
  <c r="W32" i="3"/>
  <c r="F32" i="3"/>
  <c r="K32" i="3"/>
  <c r="AD32" i="3"/>
  <c r="AF32" i="3"/>
  <c r="AH32" i="3"/>
  <c r="H32" i="3"/>
  <c r="AC32" i="3"/>
  <c r="D32" i="3"/>
  <c r="Q32" i="3"/>
  <c r="N32" i="3"/>
  <c r="U32" i="3"/>
  <c r="V32" i="3"/>
  <c r="T32" i="3"/>
  <c r="I32" i="3"/>
  <c r="Y32" i="3"/>
  <c r="S32" i="3"/>
  <c r="E32" i="3"/>
  <c r="X32" i="3"/>
  <c r="O32" i="3"/>
  <c r="M32" i="3"/>
  <c r="C32" i="3"/>
  <c r="AG32" i="3"/>
  <c r="G32" i="3"/>
  <c r="AB32" i="3"/>
  <c r="U154" i="6"/>
  <c r="F29" i="9"/>
  <c r="X29" i="9"/>
  <c r="M29" i="9"/>
  <c r="D29" i="9"/>
  <c r="V29" i="9"/>
  <c r="W29" i="9"/>
  <c r="K29" i="9"/>
  <c r="P29" i="9"/>
  <c r="R29" i="9"/>
  <c r="C29" i="9"/>
  <c r="AG29" i="9"/>
  <c r="I29" i="9"/>
  <c r="AB29" i="9"/>
  <c r="AC29" i="9"/>
  <c r="Q29" i="9"/>
  <c r="G29" i="9"/>
  <c r="AF29" i="9"/>
  <c r="L29" i="9"/>
  <c r="O29" i="9"/>
  <c r="Y29" i="9"/>
  <c r="E29" i="9"/>
  <c r="T29" i="9"/>
  <c r="AE29" i="9"/>
  <c r="H29" i="9"/>
  <c r="N29" i="9"/>
  <c r="U29" i="9"/>
  <c r="J29" i="9"/>
  <c r="S29" i="9"/>
  <c r="B29" i="9"/>
  <c r="Z29" i="9"/>
  <c r="AA29" i="9"/>
  <c r="O57" i="4"/>
  <c r="F57" i="4"/>
  <c r="H57" i="4"/>
  <c r="Z57" i="4"/>
  <c r="Y57" i="4"/>
  <c r="AC57" i="4"/>
  <c r="U57" i="4"/>
  <c r="P57" i="4"/>
  <c r="M57" i="4"/>
  <c r="AH57" i="4"/>
  <c r="K57" i="4"/>
  <c r="J57" i="4"/>
  <c r="AD57" i="4"/>
  <c r="Q57" i="4"/>
  <c r="W57" i="4"/>
  <c r="E57" i="4"/>
  <c r="R57" i="4"/>
  <c r="L57" i="4"/>
  <c r="N57" i="4"/>
  <c r="C57" i="4"/>
  <c r="AF57" i="4"/>
  <c r="I57" i="4"/>
  <c r="S57" i="4"/>
  <c r="G57" i="4"/>
  <c r="V57" i="4"/>
  <c r="D57" i="4"/>
  <c r="X57" i="4"/>
  <c r="T57" i="4"/>
  <c r="AA57" i="4"/>
  <c r="AG57" i="4"/>
  <c r="AB57" i="4"/>
  <c r="AO24" i="1"/>
  <c r="AO30" i="1"/>
  <c r="AE24" i="3"/>
  <c r="AO127" i="1"/>
  <c r="T182" i="6"/>
  <c r="R198" i="6" s="1"/>
  <c r="M14" i="8" s="1"/>
  <c r="AA31" i="3"/>
  <c r="N31" i="3"/>
  <c r="W31" i="3"/>
  <c r="K31" i="3"/>
  <c r="AD31" i="3"/>
  <c r="E31" i="3"/>
  <c r="M31" i="3"/>
  <c r="F31" i="3"/>
  <c r="Z31" i="3"/>
  <c r="AH31" i="3"/>
  <c r="J31" i="3"/>
  <c r="R31" i="3"/>
  <c r="S31" i="3"/>
  <c r="H31" i="3"/>
  <c r="V31" i="3"/>
  <c r="L31" i="3"/>
  <c r="O31" i="3"/>
  <c r="AG31" i="3"/>
  <c r="U31" i="3"/>
  <c r="G31" i="3"/>
  <c r="I31" i="3"/>
  <c r="X31" i="3"/>
  <c r="P31" i="3"/>
  <c r="Q31" i="3"/>
  <c r="D31" i="3"/>
  <c r="AF31" i="3"/>
  <c r="C31" i="3"/>
  <c r="AC31" i="3"/>
  <c r="Y31" i="3"/>
  <c r="T31" i="3"/>
  <c r="AB31" i="3"/>
  <c r="F28" i="9"/>
  <c r="R28" i="9"/>
  <c r="D28" i="9"/>
  <c r="C28" i="9"/>
  <c r="AE28" i="9"/>
  <c r="W28" i="9"/>
  <c r="K28" i="9"/>
  <c r="P28" i="9"/>
  <c r="AC28" i="9"/>
  <c r="S28" i="9"/>
  <c r="E28" i="9"/>
  <c r="AF28" i="9"/>
  <c r="I28" i="9"/>
  <c r="O28" i="9"/>
  <c r="Y28" i="9"/>
  <c r="M28" i="9"/>
  <c r="T28" i="9"/>
  <c r="AG28" i="9"/>
  <c r="L28" i="9"/>
  <c r="N28" i="9"/>
  <c r="X28" i="9"/>
  <c r="G28" i="9"/>
  <c r="U28" i="9"/>
  <c r="J28" i="9"/>
  <c r="AB28" i="9"/>
  <c r="Z28" i="9"/>
  <c r="Q28" i="9"/>
  <c r="B28" i="9"/>
  <c r="V28" i="9"/>
  <c r="H28" i="9"/>
  <c r="AA28" i="9"/>
  <c r="AO28" i="1"/>
  <c r="AE48" i="4"/>
  <c r="C64" i="4"/>
  <c r="AH64" i="4"/>
  <c r="AG64" i="4"/>
  <c r="AF64" i="4"/>
  <c r="V64" i="4"/>
  <c r="M64" i="4"/>
  <c r="N64" i="4"/>
  <c r="K64" i="4"/>
  <c r="W64" i="4"/>
  <c r="AC64" i="4"/>
  <c r="U64" i="4"/>
  <c r="AD64" i="4"/>
  <c r="T64" i="4"/>
  <c r="P64" i="4"/>
  <c r="Z64" i="4"/>
  <c r="R64" i="4"/>
  <c r="J64" i="4"/>
  <c r="D64" i="4"/>
  <c r="Q64" i="4"/>
  <c r="I64" i="4"/>
  <c r="G64" i="4"/>
  <c r="L64" i="4"/>
  <c r="O64" i="4"/>
  <c r="X64" i="4"/>
  <c r="AA64" i="4"/>
  <c r="F64" i="4"/>
  <c r="E64" i="4"/>
  <c r="Y64" i="4"/>
  <c r="H64" i="4"/>
  <c r="S64" i="4"/>
  <c r="AB64" i="4"/>
  <c r="AA41" i="4"/>
  <c r="AG41" i="4"/>
  <c r="N41" i="4"/>
  <c r="W41" i="4"/>
  <c r="T41" i="4"/>
  <c r="Y41" i="4"/>
  <c r="O41" i="4"/>
  <c r="X41" i="4"/>
  <c r="AH41" i="4"/>
  <c r="P41" i="4"/>
  <c r="D41" i="4"/>
  <c r="Z41" i="4"/>
  <c r="J41" i="4"/>
  <c r="AC41" i="4"/>
  <c r="H41" i="4"/>
  <c r="L41" i="4"/>
  <c r="AF41" i="4"/>
  <c r="K41" i="4"/>
  <c r="Q41" i="4"/>
  <c r="F41" i="4"/>
  <c r="I41" i="4"/>
  <c r="E41" i="4"/>
  <c r="C41" i="4"/>
  <c r="R41" i="4"/>
  <c r="AD41" i="4"/>
  <c r="V41" i="4"/>
  <c r="M41" i="4"/>
  <c r="U41" i="4"/>
  <c r="G41" i="4"/>
  <c r="S41" i="4"/>
  <c r="AB41" i="4"/>
  <c r="T133" i="6"/>
  <c r="U40" i="6" s="1"/>
  <c r="AO63" i="1"/>
  <c r="AE57" i="4"/>
  <c r="F24" i="9"/>
  <c r="Y24" i="9"/>
  <c r="K24" i="9"/>
  <c r="AE24" i="9"/>
  <c r="C24" i="9"/>
  <c r="M24" i="9"/>
  <c r="AB24" i="9"/>
  <c r="H24" i="9"/>
  <c r="V24" i="9"/>
  <c r="P24" i="9"/>
  <c r="Q24" i="9"/>
  <c r="B24" i="9"/>
  <c r="O24" i="9"/>
  <c r="AF24" i="9"/>
  <c r="J24" i="9"/>
  <c r="E24" i="9"/>
  <c r="AC24" i="9"/>
  <c r="U24" i="9"/>
  <c r="Z24" i="9"/>
  <c r="X24" i="9"/>
  <c r="R24" i="9"/>
  <c r="S24" i="9"/>
  <c r="T24" i="9"/>
  <c r="I24" i="9"/>
  <c r="L24" i="9"/>
  <c r="AG24" i="9"/>
  <c r="D24" i="9"/>
  <c r="G24" i="9"/>
  <c r="AH16" i="9"/>
  <c r="AH31" i="9" s="1"/>
  <c r="W24" i="9"/>
  <c r="N24" i="9"/>
  <c r="AA24" i="9"/>
  <c r="AO76" i="1"/>
  <c r="AA60" i="4"/>
  <c r="AD60" i="4"/>
  <c r="I60" i="4"/>
  <c r="F60" i="4"/>
  <c r="K60" i="4"/>
  <c r="P60" i="4"/>
  <c r="M60" i="4"/>
  <c r="C60" i="4"/>
  <c r="Q60" i="4"/>
  <c r="J60" i="4"/>
  <c r="AC60" i="4"/>
  <c r="V60" i="4"/>
  <c r="R60" i="4"/>
  <c r="AG60" i="4"/>
  <c r="L60" i="4"/>
  <c r="O60" i="4"/>
  <c r="S60" i="4"/>
  <c r="D60" i="4"/>
  <c r="X60" i="4"/>
  <c r="AH60" i="4"/>
  <c r="Z60" i="4"/>
  <c r="T60" i="4"/>
  <c r="Y60" i="4"/>
  <c r="W60" i="4"/>
  <c r="AF60" i="4"/>
  <c r="H60" i="4"/>
  <c r="N60" i="4"/>
  <c r="G60" i="4"/>
  <c r="E60" i="4"/>
  <c r="U60" i="4"/>
  <c r="AB60" i="4"/>
  <c r="AE58" i="4"/>
  <c r="K141" i="10"/>
  <c r="J150" i="10"/>
  <c r="X31" i="9"/>
  <c r="C31" i="9"/>
  <c r="E31" i="9"/>
  <c r="AE31" i="9"/>
  <c r="I31" i="9"/>
  <c r="H31" i="9"/>
  <c r="N31" i="9"/>
  <c r="Z31" i="9"/>
  <c r="Y31" i="9"/>
  <c r="Q31" i="9"/>
  <c r="G31" i="9"/>
  <c r="T31" i="9"/>
  <c r="AG31" i="9"/>
  <c r="J31" i="9"/>
  <c r="F31" i="9"/>
  <c r="R31" i="9"/>
  <c r="M31" i="9"/>
  <c r="D31" i="9"/>
  <c r="V31" i="9"/>
  <c r="K31" i="9"/>
  <c r="L31" i="9"/>
  <c r="P31" i="9"/>
  <c r="AC31" i="9"/>
  <c r="S31" i="9"/>
  <c r="U31" i="9"/>
  <c r="B31" i="9"/>
  <c r="AF31" i="9"/>
  <c r="W31" i="9"/>
  <c r="AB31" i="9"/>
  <c r="O31" i="9"/>
  <c r="AA31" i="9"/>
  <c r="AO54" i="1"/>
  <c r="AE49" i="4"/>
  <c r="AP33" i="1"/>
  <c r="V33" i="6"/>
  <c r="V8" i="6"/>
  <c r="AP8" i="1"/>
  <c r="AJ7" i="4"/>
  <c r="AA46" i="4"/>
  <c r="Q46" i="4"/>
  <c r="S46" i="4"/>
  <c r="D46" i="4"/>
  <c r="F46" i="4"/>
  <c r="AD46" i="4"/>
  <c r="H46" i="4"/>
  <c r="Z46" i="4"/>
  <c r="Y46" i="4"/>
  <c r="X46" i="4"/>
  <c r="AG46" i="4"/>
  <c r="U46" i="4"/>
  <c r="G46" i="4"/>
  <c r="M46" i="4"/>
  <c r="AF46" i="4"/>
  <c r="N46" i="4"/>
  <c r="V46" i="4"/>
  <c r="C46" i="4"/>
  <c r="P46" i="4"/>
  <c r="E46" i="4"/>
  <c r="O46" i="4"/>
  <c r="J46" i="4"/>
  <c r="K46" i="4"/>
  <c r="T46" i="4"/>
  <c r="I46" i="4"/>
  <c r="W46" i="4"/>
  <c r="R46" i="4"/>
  <c r="AH46" i="4"/>
  <c r="L46" i="4"/>
  <c r="AC46" i="4"/>
  <c r="AB46" i="4"/>
  <c r="R21" i="2"/>
  <c r="AO15" i="1"/>
  <c r="AO72" i="1"/>
  <c r="AO79" i="1"/>
  <c r="AO125" i="1"/>
  <c r="AO16" i="1"/>
  <c r="AO64" i="1"/>
  <c r="AO82" i="1"/>
  <c r="AO74" i="1"/>
  <c r="AO36" i="1"/>
  <c r="AO12" i="1"/>
  <c r="AO86" i="1"/>
  <c r="AO89" i="1"/>
  <c r="AO117" i="1"/>
  <c r="AO88" i="1"/>
  <c r="AO11" i="1"/>
  <c r="AO29" i="1"/>
  <c r="AO114" i="1"/>
  <c r="AO81" i="1"/>
  <c r="AO38" i="1"/>
  <c r="AO25" i="1"/>
  <c r="AO45" i="1"/>
  <c r="AO65" i="1"/>
  <c r="AO59" i="1"/>
  <c r="AO123" i="1"/>
  <c r="AO91" i="1"/>
  <c r="AO21" i="1"/>
  <c r="AO50" i="1"/>
  <c r="AO128" i="1"/>
  <c r="AO70" i="1"/>
  <c r="AO110" i="1"/>
  <c r="AO98" i="1"/>
  <c r="AO111" i="1"/>
  <c r="AO55" i="1"/>
  <c r="AO120" i="1"/>
  <c r="AO26" i="1"/>
  <c r="AO35" i="1"/>
  <c r="AO96" i="1"/>
  <c r="AO115" i="1"/>
  <c r="AO69" i="1"/>
  <c r="AO94" i="1"/>
  <c r="AO67" i="1"/>
  <c r="AO51" i="1"/>
  <c r="AO14" i="1"/>
  <c r="AO22" i="1"/>
  <c r="AO56" i="1"/>
  <c r="AO61" i="1"/>
  <c r="AO108" i="1"/>
  <c r="AO116" i="1"/>
  <c r="AO112" i="1"/>
  <c r="AO53" i="1"/>
  <c r="AO84" i="1"/>
  <c r="AO17" i="1"/>
  <c r="AO105" i="1"/>
  <c r="AO66" i="1"/>
  <c r="AO121" i="1"/>
  <c r="AO27" i="1"/>
  <c r="AO132" i="1"/>
  <c r="AO23" i="1"/>
  <c r="AO31" i="1"/>
  <c r="AO118" i="1"/>
  <c r="AO46" i="1"/>
  <c r="AO71" i="1"/>
  <c r="AO68" i="1"/>
  <c r="AO124" i="1"/>
  <c r="AO119" i="1"/>
  <c r="AO85" i="1"/>
  <c r="AO102" i="1"/>
  <c r="AO19" i="1"/>
  <c r="AO52" i="1"/>
  <c r="AO92" i="1"/>
  <c r="AO47" i="1"/>
  <c r="AO75" i="1"/>
  <c r="AO103" i="1"/>
  <c r="AO41" i="1"/>
  <c r="AO49" i="1"/>
  <c r="AO100" i="1"/>
  <c r="AO95" i="1"/>
  <c r="AO107" i="1"/>
  <c r="AO10" i="1"/>
  <c r="AO106" i="1"/>
  <c r="AO83" i="1"/>
  <c r="AO58" i="1"/>
  <c r="AO97" i="1"/>
  <c r="AO60" i="1"/>
  <c r="AO73" i="1"/>
  <c r="AO129" i="1"/>
  <c r="AO20" i="1"/>
  <c r="AO130" i="1"/>
  <c r="AO44" i="1"/>
  <c r="AO93" i="1"/>
  <c r="AO62" i="1"/>
  <c r="AO78" i="1"/>
  <c r="AO32" i="1"/>
  <c r="AO42" i="1"/>
  <c r="AA44" i="4"/>
  <c r="K44" i="4"/>
  <c r="H44" i="4"/>
  <c r="S44" i="4"/>
  <c r="T44" i="4"/>
  <c r="J44" i="4"/>
  <c r="E44" i="4"/>
  <c r="Z44" i="4"/>
  <c r="I44" i="4"/>
  <c r="R44" i="4"/>
  <c r="D44" i="4"/>
  <c r="AC44" i="4"/>
  <c r="V44" i="4"/>
  <c r="Q44" i="4"/>
  <c r="C44" i="4"/>
  <c r="X44" i="4"/>
  <c r="U44" i="4"/>
  <c r="L44" i="4"/>
  <c r="M44" i="4"/>
  <c r="AD44" i="4"/>
  <c r="O44" i="4"/>
  <c r="AG44" i="4"/>
  <c r="P44" i="4"/>
  <c r="AF44" i="4"/>
  <c r="AH44" i="4"/>
  <c r="G44" i="4"/>
  <c r="N44" i="4"/>
  <c r="Y44" i="4"/>
  <c r="W44" i="4"/>
  <c r="F44" i="4"/>
  <c r="AB44" i="4"/>
  <c r="T179" i="6"/>
  <c r="R195" i="6" s="1"/>
  <c r="M11" i="8" s="1"/>
  <c r="AA27" i="3"/>
  <c r="P27" i="3"/>
  <c r="K27" i="3"/>
  <c r="X27" i="3"/>
  <c r="U27" i="3"/>
  <c r="Y27" i="3"/>
  <c r="H27" i="3"/>
  <c r="W27" i="3"/>
  <c r="J27" i="3"/>
  <c r="Q27" i="3"/>
  <c r="S27" i="3"/>
  <c r="AH27" i="3"/>
  <c r="V27" i="3"/>
  <c r="M27" i="3"/>
  <c r="N27" i="3"/>
  <c r="Z27" i="3"/>
  <c r="I27" i="3"/>
  <c r="AD27" i="3"/>
  <c r="C27" i="3"/>
  <c r="G27" i="3"/>
  <c r="D27" i="3"/>
  <c r="T27" i="3"/>
  <c r="L27" i="3"/>
  <c r="AG27" i="3"/>
  <c r="O27" i="3"/>
  <c r="R27" i="3"/>
  <c r="F27" i="3"/>
  <c r="AF27" i="3"/>
  <c r="AC27" i="3"/>
  <c r="E27" i="3"/>
  <c r="AB27" i="3"/>
  <c r="AO77" i="1"/>
  <c r="AO57" i="1"/>
  <c r="AA63" i="4"/>
  <c r="AC63" i="4"/>
  <c r="V63" i="4"/>
  <c r="AH63" i="4"/>
  <c r="G63" i="4"/>
  <c r="D63" i="4"/>
  <c r="R63" i="4"/>
  <c r="J63" i="4"/>
  <c r="Q63" i="4"/>
  <c r="C63" i="4"/>
  <c r="P63" i="4"/>
  <c r="L63" i="4"/>
  <c r="I63" i="4"/>
  <c r="Y63" i="4"/>
  <c r="AG63" i="4"/>
  <c r="X63" i="4"/>
  <c r="E63" i="4"/>
  <c r="U63" i="4"/>
  <c r="H63" i="4"/>
  <c r="F63" i="4"/>
  <c r="W63" i="4"/>
  <c r="AF63" i="4"/>
  <c r="S63" i="4"/>
  <c r="AD63" i="4"/>
  <c r="M63" i="4"/>
  <c r="O63" i="4"/>
  <c r="T63" i="4"/>
  <c r="Z63" i="4"/>
  <c r="N63" i="4"/>
  <c r="K63" i="4"/>
  <c r="AB63" i="4"/>
  <c r="AA55" i="4"/>
  <c r="AF55" i="4"/>
  <c r="M55" i="4"/>
  <c r="F55" i="4"/>
  <c r="T55" i="4"/>
  <c r="W55" i="4"/>
  <c r="R55" i="4"/>
  <c r="J55" i="4"/>
  <c r="H55" i="4"/>
  <c r="N55" i="4"/>
  <c r="AC55" i="4"/>
  <c r="S55" i="4"/>
  <c r="I55" i="4"/>
  <c r="O55" i="4"/>
  <c r="X55" i="4"/>
  <c r="AH55" i="4"/>
  <c r="C55" i="4"/>
  <c r="L55" i="4"/>
  <c r="P55" i="4"/>
  <c r="Z55" i="4"/>
  <c r="AD55" i="4"/>
  <c r="G55" i="4"/>
  <c r="Q55" i="4"/>
  <c r="AG55" i="4"/>
  <c r="D55" i="4"/>
  <c r="V55" i="4"/>
  <c r="U55" i="4"/>
  <c r="Y55" i="4"/>
  <c r="K55" i="4"/>
  <c r="E55" i="4"/>
  <c r="AB55" i="4"/>
  <c r="AA45" i="4"/>
  <c r="O45" i="4"/>
  <c r="L45" i="4"/>
  <c r="G45" i="4"/>
  <c r="AF45" i="4"/>
  <c r="AH45" i="4"/>
  <c r="E45" i="4"/>
  <c r="R45" i="4"/>
  <c r="AG45" i="4"/>
  <c r="Q45" i="4"/>
  <c r="M45" i="4"/>
  <c r="C45" i="4"/>
  <c r="F45" i="4"/>
  <c r="K45" i="4"/>
  <c r="Z45" i="4"/>
  <c r="V45" i="4"/>
  <c r="W45" i="4"/>
  <c r="I45" i="4"/>
  <c r="T45" i="4"/>
  <c r="U45" i="4"/>
  <c r="D45" i="4"/>
  <c r="AD45" i="4"/>
  <c r="P45" i="4"/>
  <c r="H45" i="4"/>
  <c r="S45" i="4"/>
  <c r="Y45" i="4"/>
  <c r="AC45" i="4"/>
  <c r="J45" i="4"/>
  <c r="X45" i="4"/>
  <c r="N45" i="4"/>
  <c r="AB45" i="4"/>
  <c r="AO113" i="1"/>
  <c r="U33" i="6"/>
  <c r="AE32" i="3"/>
  <c r="AA53" i="4"/>
  <c r="O53" i="4"/>
  <c r="D53" i="4"/>
  <c r="AF53" i="4"/>
  <c r="F53" i="4"/>
  <c r="E53" i="4"/>
  <c r="AC53" i="4"/>
  <c r="Z53" i="4"/>
  <c r="Q53" i="4"/>
  <c r="I53" i="4"/>
  <c r="T53" i="4"/>
  <c r="AG53" i="4"/>
  <c r="Y53" i="4"/>
  <c r="P53" i="4"/>
  <c r="AD53" i="4"/>
  <c r="X53" i="4"/>
  <c r="W53" i="4"/>
  <c r="M53" i="4"/>
  <c r="N53" i="4"/>
  <c r="H53" i="4"/>
  <c r="C53" i="4"/>
  <c r="K53" i="4"/>
  <c r="S53" i="4"/>
  <c r="L53" i="4"/>
  <c r="R53" i="4"/>
  <c r="G53" i="4"/>
  <c r="AH53" i="4"/>
  <c r="J53" i="4"/>
  <c r="V53" i="4"/>
  <c r="U53" i="4"/>
  <c r="AB53" i="4"/>
  <c r="AO18" i="1"/>
  <c r="U43" i="6"/>
  <c r="AA54" i="4"/>
  <c r="E54" i="4"/>
  <c r="S54" i="4"/>
  <c r="R54" i="4"/>
  <c r="J54" i="4"/>
  <c r="K54" i="4"/>
  <c r="T54" i="4"/>
  <c r="AG54" i="4"/>
  <c r="O54" i="4"/>
  <c r="Y54" i="4"/>
  <c r="P54" i="4"/>
  <c r="L54" i="4"/>
  <c r="H54" i="4"/>
  <c r="I54" i="4"/>
  <c r="AD54" i="4"/>
  <c r="W54" i="4"/>
  <c r="AC54" i="4"/>
  <c r="X54" i="4"/>
  <c r="Z54" i="4"/>
  <c r="N54" i="4"/>
  <c r="Q54" i="4"/>
  <c r="C54" i="4"/>
  <c r="D54" i="4"/>
  <c r="M54" i="4"/>
  <c r="G54" i="4"/>
  <c r="U54" i="4"/>
  <c r="F54" i="4"/>
  <c r="AH54" i="4"/>
  <c r="V54" i="4"/>
  <c r="AF54" i="4"/>
  <c r="AB54" i="4"/>
  <c r="AE56" i="4"/>
  <c r="K192" i="10"/>
  <c r="K201" i="10" s="1"/>
  <c r="L200" i="10" s="1"/>
  <c r="J201" i="10"/>
  <c r="AA51" i="4"/>
  <c r="U51" i="4"/>
  <c r="Y51" i="4"/>
  <c r="S51" i="4"/>
  <c r="C51" i="4"/>
  <c r="L51" i="4"/>
  <c r="V51" i="4"/>
  <c r="P51" i="4"/>
  <c r="Z51" i="4"/>
  <c r="E51" i="4"/>
  <c r="AC51" i="4"/>
  <c r="Q51" i="4"/>
  <c r="O51" i="4"/>
  <c r="N51" i="4"/>
  <c r="G51" i="4"/>
  <c r="X51" i="4"/>
  <c r="AD51" i="4"/>
  <c r="AG51" i="4"/>
  <c r="R51" i="4"/>
  <c r="I51" i="4"/>
  <c r="F51" i="4"/>
  <c r="AF51" i="4"/>
  <c r="H51" i="4"/>
  <c r="W51" i="4"/>
  <c r="AH51" i="4"/>
  <c r="M51" i="4"/>
  <c r="K51" i="4"/>
  <c r="T51" i="4"/>
  <c r="J51" i="4"/>
  <c r="D51" i="4"/>
  <c r="AB51" i="4"/>
  <c r="AE63" i="4"/>
  <c r="AA50" i="4"/>
  <c r="Q50" i="4"/>
  <c r="J50" i="4"/>
  <c r="R50" i="4"/>
  <c r="D50" i="4"/>
  <c r="AD50" i="4"/>
  <c r="U50" i="4"/>
  <c r="I50" i="4"/>
  <c r="G50" i="4"/>
  <c r="AC50" i="4"/>
  <c r="AH50" i="4"/>
  <c r="V50" i="4"/>
  <c r="F50" i="4"/>
  <c r="T50" i="4"/>
  <c r="M50" i="4"/>
  <c r="W50" i="4"/>
  <c r="S50" i="4"/>
  <c r="X50" i="4"/>
  <c r="O50" i="4"/>
  <c r="H50" i="4"/>
  <c r="K50" i="4"/>
  <c r="C50" i="4"/>
  <c r="P50" i="4"/>
  <c r="Z50" i="4"/>
  <c r="E50" i="4"/>
  <c r="L50" i="4"/>
  <c r="AG50" i="4"/>
  <c r="AF50" i="4"/>
  <c r="N50" i="4"/>
  <c r="Y50" i="4"/>
  <c r="AB50" i="4"/>
  <c r="AA40" i="4"/>
  <c r="R40" i="4"/>
  <c r="P40" i="4"/>
  <c r="D40" i="4"/>
  <c r="T40" i="4"/>
  <c r="AH40" i="4"/>
  <c r="I40" i="4"/>
  <c r="X40" i="4"/>
  <c r="AD40" i="4"/>
  <c r="V40" i="4"/>
  <c r="F40" i="4"/>
  <c r="AG40" i="4"/>
  <c r="AC40" i="4"/>
  <c r="Z40" i="4"/>
  <c r="L40" i="4"/>
  <c r="AI32" i="4"/>
  <c r="AI44" i="4" s="1"/>
  <c r="G40" i="4"/>
  <c r="N40" i="4"/>
  <c r="K40" i="4"/>
  <c r="O40" i="4"/>
  <c r="Q40" i="4"/>
  <c r="U40" i="4"/>
  <c r="AF40" i="4"/>
  <c r="W40" i="4"/>
  <c r="Y40" i="4"/>
  <c r="J40" i="4"/>
  <c r="C40" i="4"/>
  <c r="M40" i="4"/>
  <c r="H40" i="4"/>
  <c r="S40" i="4"/>
  <c r="E40" i="4"/>
  <c r="AB40" i="4"/>
  <c r="U148" i="6"/>
  <c r="AA26" i="3"/>
  <c r="P26" i="3"/>
  <c r="J26" i="3"/>
  <c r="I26" i="3"/>
  <c r="C26" i="3"/>
  <c r="Q26" i="3"/>
  <c r="G26" i="3"/>
  <c r="F26" i="3"/>
  <c r="D26" i="3"/>
  <c r="O26" i="3"/>
  <c r="AG26" i="3"/>
  <c r="K26" i="3"/>
  <c r="U26" i="3"/>
  <c r="Y26" i="3"/>
  <c r="R26" i="3"/>
  <c r="T26" i="3"/>
  <c r="AC26" i="3"/>
  <c r="S26" i="3"/>
  <c r="AD26" i="3"/>
  <c r="X26" i="3"/>
  <c r="AF26" i="3"/>
  <c r="L26" i="3"/>
  <c r="W26" i="3"/>
  <c r="N26" i="3"/>
  <c r="Z26" i="3"/>
  <c r="M26" i="3"/>
  <c r="H26" i="3"/>
  <c r="AH26" i="3"/>
  <c r="E26" i="3"/>
  <c r="V26" i="3"/>
  <c r="AB26" i="3"/>
  <c r="AO87" i="1"/>
  <c r="U142" i="6"/>
  <c r="AE62" i="4"/>
  <c r="AA27" i="9"/>
  <c r="M27" i="9"/>
  <c r="J27" i="9"/>
  <c r="F27" i="9"/>
  <c r="V27" i="9"/>
  <c r="Z27" i="9"/>
  <c r="X27" i="9"/>
  <c r="W27" i="9"/>
  <c r="B27" i="9"/>
  <c r="P27" i="9"/>
  <c r="AB27" i="9"/>
  <c r="N27" i="9"/>
  <c r="AF27" i="9"/>
  <c r="Y27" i="9"/>
  <c r="AE27" i="9"/>
  <c r="AG27" i="9"/>
  <c r="K27" i="9"/>
  <c r="U27" i="9"/>
  <c r="O27" i="9"/>
  <c r="C27" i="9"/>
  <c r="E27" i="9"/>
  <c r="T27" i="9"/>
  <c r="D27" i="9"/>
  <c r="S27" i="9"/>
  <c r="H27" i="9"/>
  <c r="R27" i="9"/>
  <c r="G27" i="9"/>
  <c r="I27" i="9"/>
  <c r="L27" i="9"/>
  <c r="AC27" i="9"/>
  <c r="Q27" i="9"/>
  <c r="AO34" i="1"/>
  <c r="AA29" i="3"/>
  <c r="O29" i="3"/>
  <c r="Y29" i="3"/>
  <c r="AC29" i="3"/>
  <c r="Z29" i="3"/>
  <c r="K29" i="3"/>
  <c r="AD29" i="3"/>
  <c r="C29" i="3"/>
  <c r="V29" i="3"/>
  <c r="T29" i="3"/>
  <c r="E29" i="3"/>
  <c r="X29" i="3"/>
  <c r="U29" i="3"/>
  <c r="R29" i="3"/>
  <c r="P29" i="3"/>
  <c r="G29" i="3"/>
  <c r="W29" i="3"/>
  <c r="AF29" i="3"/>
  <c r="D29" i="3"/>
  <c r="AH29" i="3"/>
  <c r="H29" i="3"/>
  <c r="S29" i="3"/>
  <c r="Q29" i="3"/>
  <c r="L29" i="3"/>
  <c r="AG29" i="3"/>
  <c r="F29" i="3"/>
  <c r="N29" i="3"/>
  <c r="J29" i="3"/>
  <c r="M29" i="3"/>
  <c r="I29" i="3"/>
  <c r="AB29" i="3"/>
  <c r="AO43" i="1"/>
  <c r="AO39" i="1"/>
  <c r="AE27" i="3"/>
  <c r="AO99" i="1"/>
  <c r="T181" i="6"/>
  <c r="R197" i="6" s="1"/>
  <c r="M13" i="8" s="1"/>
  <c r="T176" i="6"/>
  <c r="R192" i="6" s="1"/>
  <c r="M8" i="8" s="1"/>
  <c r="AA61" i="4"/>
  <c r="E61" i="4"/>
  <c r="C61" i="4"/>
  <c r="R61" i="4"/>
  <c r="AC61" i="4"/>
  <c r="N61" i="4"/>
  <c r="X61" i="4"/>
  <c r="S61" i="4"/>
  <c r="P61" i="4"/>
  <c r="J61" i="4"/>
  <c r="AD61" i="4"/>
  <c r="G61" i="4"/>
  <c r="T61" i="4"/>
  <c r="Z61" i="4"/>
  <c r="V61" i="4"/>
  <c r="AF61" i="4"/>
  <c r="AG61" i="4"/>
  <c r="H61" i="4"/>
  <c r="U61" i="4"/>
  <c r="K61" i="4"/>
  <c r="F61" i="4"/>
  <c r="L61" i="4"/>
  <c r="Q61" i="4"/>
  <c r="Y61" i="4"/>
  <c r="O61" i="4"/>
  <c r="D61" i="4"/>
  <c r="I61" i="4"/>
  <c r="M61" i="4"/>
  <c r="AH61" i="4"/>
  <c r="W61" i="4"/>
  <c r="AB61" i="4"/>
  <c r="T175" i="6"/>
  <c r="R191" i="6" s="1"/>
  <c r="M7" i="8" s="1"/>
  <c r="AO37" i="1"/>
  <c r="AC26" i="9"/>
  <c r="R26" i="9"/>
  <c r="G26" i="9"/>
  <c r="V26" i="9"/>
  <c r="AE26" i="9"/>
  <c r="K26" i="9"/>
  <c r="N26" i="9"/>
  <c r="Y26" i="9"/>
  <c r="M26" i="9"/>
  <c r="C26" i="9"/>
  <c r="AF26" i="9"/>
  <c r="J26" i="9"/>
  <c r="O26" i="9"/>
  <c r="X26" i="9"/>
  <c r="B26" i="9"/>
  <c r="T26" i="9"/>
  <c r="W26" i="9"/>
  <c r="I26" i="9"/>
  <c r="Z26" i="9"/>
  <c r="Q26" i="9"/>
  <c r="E26" i="9"/>
  <c r="U26" i="9"/>
  <c r="H26" i="9"/>
  <c r="AB26" i="9"/>
  <c r="S26" i="9"/>
  <c r="P26" i="9"/>
  <c r="D26" i="9"/>
  <c r="AG26" i="9"/>
  <c r="F26" i="9"/>
  <c r="L26" i="9"/>
  <c r="AA26" i="9"/>
  <c r="AD29" i="9"/>
  <c r="AE29" i="3"/>
  <c r="AA43" i="4"/>
  <c r="U43" i="4"/>
  <c r="K43" i="4"/>
  <c r="L43" i="4"/>
  <c r="I43" i="4"/>
  <c r="AF43" i="4"/>
  <c r="N43" i="4"/>
  <c r="J43" i="4"/>
  <c r="Y43" i="4"/>
  <c r="C43" i="4"/>
  <c r="S43" i="4"/>
  <c r="AH43" i="4"/>
  <c r="M43" i="4"/>
  <c r="P43" i="4"/>
  <c r="G43" i="4"/>
  <c r="E43" i="4"/>
  <c r="W43" i="4"/>
  <c r="AC43" i="4"/>
  <c r="AG43" i="4"/>
  <c r="Z43" i="4"/>
  <c r="X43" i="4"/>
  <c r="Q43" i="4"/>
  <c r="F43" i="4"/>
  <c r="V43" i="4"/>
  <c r="AD43" i="4"/>
  <c r="O43" i="4"/>
  <c r="D43" i="4"/>
  <c r="T43" i="4"/>
  <c r="H43" i="4"/>
  <c r="R43" i="4"/>
  <c r="AB43" i="4"/>
  <c r="AA30" i="3"/>
  <c r="D30" i="3"/>
  <c r="X30" i="3"/>
  <c r="AH30" i="3"/>
  <c r="I30" i="3"/>
  <c r="Z30" i="3"/>
  <c r="F30" i="3"/>
  <c r="O30" i="3"/>
  <c r="R30" i="3"/>
  <c r="Y30" i="3"/>
  <c r="C30" i="3"/>
  <c r="T30" i="3"/>
  <c r="L30" i="3"/>
  <c r="P30" i="3"/>
  <c r="V30" i="3"/>
  <c r="M30" i="3"/>
  <c r="AD30" i="3"/>
  <c r="AF30" i="3"/>
  <c r="J30" i="3"/>
  <c r="Q30" i="3"/>
  <c r="AC30" i="3"/>
  <c r="E30" i="3"/>
  <c r="S30" i="3"/>
  <c r="N30" i="3"/>
  <c r="H30" i="3"/>
  <c r="AG30" i="3"/>
  <c r="G30" i="3"/>
  <c r="U30" i="3"/>
  <c r="W30" i="3"/>
  <c r="K30" i="3"/>
  <c r="AB30" i="3"/>
  <c r="AO13" i="1"/>
  <c r="K133" i="10"/>
  <c r="L63" i="10" s="1"/>
  <c r="AD26" i="9"/>
  <c r="AO104" i="1"/>
  <c r="AO40" i="1"/>
  <c r="L162" i="10" l="1"/>
  <c r="L173" i="10"/>
  <c r="L180" i="10"/>
  <c r="U162" i="6"/>
  <c r="L171" i="10"/>
  <c r="L164" i="10"/>
  <c r="U30" i="6"/>
  <c r="L181" i="10"/>
  <c r="L178" i="10"/>
  <c r="U57" i="6"/>
  <c r="U13" i="6"/>
  <c r="AD33" i="9"/>
  <c r="U24" i="6"/>
  <c r="U131" i="6"/>
  <c r="U104" i="6"/>
  <c r="L166" i="10"/>
  <c r="U80" i="6"/>
  <c r="AH26" i="9"/>
  <c r="U39" i="6"/>
  <c r="U90" i="6"/>
  <c r="L168" i="10"/>
  <c r="L182" i="10"/>
  <c r="L179" i="10"/>
  <c r="L169" i="10"/>
  <c r="U37" i="6"/>
  <c r="AJ17" i="4"/>
  <c r="L159" i="10"/>
  <c r="L175" i="10"/>
  <c r="L161" i="10"/>
  <c r="U157" i="6"/>
  <c r="U159" i="6"/>
  <c r="U163" i="6"/>
  <c r="U165" i="6"/>
  <c r="U150" i="6"/>
  <c r="U147" i="6"/>
  <c r="U160" i="6"/>
  <c r="U145" i="6"/>
  <c r="U153" i="6"/>
  <c r="U143" i="6"/>
  <c r="U155" i="6"/>
  <c r="U152" i="6"/>
  <c r="U164" i="6"/>
  <c r="AP122" i="1"/>
  <c r="AI30" i="3"/>
  <c r="AI26" i="3"/>
  <c r="AI27" i="3"/>
  <c r="AI25" i="3"/>
  <c r="R211" i="6"/>
  <c r="AI43" i="4"/>
  <c r="R208" i="6"/>
  <c r="AI29" i="3"/>
  <c r="AH27" i="9"/>
  <c r="U28" i="6"/>
  <c r="U18" i="6"/>
  <c r="AE33" i="3"/>
  <c r="U9" i="6"/>
  <c r="U76" i="6"/>
  <c r="R213" i="6"/>
  <c r="AJ29" i="4"/>
  <c r="L163" i="10"/>
  <c r="R214" i="6"/>
  <c r="L174" i="10"/>
  <c r="R212" i="6"/>
  <c r="AI63" i="4"/>
  <c r="AI50" i="4"/>
  <c r="U113" i="6"/>
  <c r="AH29" i="9"/>
  <c r="L170" i="10"/>
  <c r="AI40" i="4"/>
  <c r="AJ7" i="3"/>
  <c r="L197" i="10"/>
  <c r="V43" i="6"/>
  <c r="AJ16" i="4"/>
  <c r="AP43" i="1"/>
  <c r="AI8" i="9"/>
  <c r="AP34" i="1"/>
  <c r="V34" i="6"/>
  <c r="L195" i="10"/>
  <c r="L13" i="10"/>
  <c r="L126" i="10"/>
  <c r="AP108" i="1"/>
  <c r="V108" i="6"/>
  <c r="AP40" i="1"/>
  <c r="V40" i="6"/>
  <c r="AJ11" i="3"/>
  <c r="L30" i="10"/>
  <c r="Q197" i="6"/>
  <c r="L13" i="8" s="1"/>
  <c r="S197" i="6"/>
  <c r="N13" i="8" s="1"/>
  <c r="H197" i="6"/>
  <c r="C13" i="8" s="1"/>
  <c r="O197" i="6"/>
  <c r="J13" i="8" s="1"/>
  <c r="K197" i="6"/>
  <c r="F13" i="8" s="1"/>
  <c r="P197" i="6"/>
  <c r="K13" i="8" s="1"/>
  <c r="N197" i="6"/>
  <c r="I13" i="8" s="1"/>
  <c r="T197" i="6"/>
  <c r="I197" i="6"/>
  <c r="D13" i="8" s="1"/>
  <c r="M197" i="6"/>
  <c r="H13" i="8" s="1"/>
  <c r="J197" i="6"/>
  <c r="E13" i="8" s="1"/>
  <c r="L197" i="6"/>
  <c r="G13" i="8" s="1"/>
  <c r="AP87" i="1"/>
  <c r="AJ23" i="4"/>
  <c r="V87" i="6"/>
  <c r="AI59" i="4"/>
  <c r="E65" i="4"/>
  <c r="D65" i="4"/>
  <c r="N65" i="4"/>
  <c r="W65" i="4"/>
  <c r="U65" i="4"/>
  <c r="R65" i="4"/>
  <c r="O65" i="4"/>
  <c r="AA65" i="4"/>
  <c r="AF65" i="4"/>
  <c r="Q65" i="4"/>
  <c r="AG65" i="4"/>
  <c r="H65" i="4"/>
  <c r="Z65" i="4"/>
  <c r="I65" i="4"/>
  <c r="G65" i="4"/>
  <c r="C65" i="4"/>
  <c r="AI65" i="4"/>
  <c r="AH65" i="4"/>
  <c r="J65" i="4"/>
  <c r="L65" i="4"/>
  <c r="S65" i="4"/>
  <c r="M65" i="4"/>
  <c r="AD65" i="4"/>
  <c r="P65" i="4"/>
  <c r="AC65" i="4"/>
  <c r="T65" i="4"/>
  <c r="Y65" i="4"/>
  <c r="X65" i="4"/>
  <c r="K65" i="4"/>
  <c r="F65" i="4"/>
  <c r="V65" i="4"/>
  <c r="AB65" i="4"/>
  <c r="AI51" i="4"/>
  <c r="L37" i="10"/>
  <c r="AI54" i="4"/>
  <c r="L193" i="10"/>
  <c r="L48" i="10"/>
  <c r="L28" i="10"/>
  <c r="AI10" i="9"/>
  <c r="AP77" i="1"/>
  <c r="V77" i="6"/>
  <c r="L43" i="10"/>
  <c r="AP42" i="1"/>
  <c r="V42" i="6"/>
  <c r="V93" i="6"/>
  <c r="AP93" i="1"/>
  <c r="V129" i="6"/>
  <c r="AP129" i="1"/>
  <c r="AP58" i="1"/>
  <c r="V58" i="6"/>
  <c r="AP107" i="1"/>
  <c r="V107" i="6"/>
  <c r="V41" i="6"/>
  <c r="AP41" i="1"/>
  <c r="V92" i="6"/>
  <c r="AP92" i="1"/>
  <c r="AP85" i="1"/>
  <c r="V85" i="6"/>
  <c r="AP71" i="1"/>
  <c r="V71" i="6"/>
  <c r="AP23" i="1"/>
  <c r="V23" i="6"/>
  <c r="V66" i="6"/>
  <c r="AP66" i="1"/>
  <c r="AP53" i="1"/>
  <c r="V53" i="6"/>
  <c r="AP61" i="1"/>
  <c r="V61" i="6"/>
  <c r="V51" i="6"/>
  <c r="AP51" i="1"/>
  <c r="V115" i="6"/>
  <c r="AP115" i="1"/>
  <c r="AP120" i="1"/>
  <c r="V120" i="6"/>
  <c r="V110" i="6"/>
  <c r="AP110" i="1"/>
  <c r="V21" i="6"/>
  <c r="AP21" i="1"/>
  <c r="V65" i="6"/>
  <c r="AP65" i="1"/>
  <c r="AP81" i="1"/>
  <c r="V81" i="6"/>
  <c r="V88" i="6"/>
  <c r="AP88" i="1"/>
  <c r="AP12" i="1"/>
  <c r="V12" i="6"/>
  <c r="AP64" i="1"/>
  <c r="V64" i="6"/>
  <c r="V72" i="6"/>
  <c r="AP72" i="1"/>
  <c r="AI46" i="4"/>
  <c r="V141" i="6"/>
  <c r="L131" i="10"/>
  <c r="AH32" i="9"/>
  <c r="F33" i="9"/>
  <c r="Q33" i="9"/>
  <c r="D33" i="9"/>
  <c r="G33" i="9"/>
  <c r="V33" i="9"/>
  <c r="I33" i="9"/>
  <c r="J33" i="9"/>
  <c r="P33" i="9"/>
  <c r="X33" i="9"/>
  <c r="M33" i="9"/>
  <c r="B33" i="9"/>
  <c r="AE33" i="9"/>
  <c r="W33" i="9"/>
  <c r="H33" i="9"/>
  <c r="O33" i="9"/>
  <c r="AC33" i="9"/>
  <c r="R33" i="9"/>
  <c r="C33" i="9"/>
  <c r="T33" i="9"/>
  <c r="AG33" i="9"/>
  <c r="L33" i="9"/>
  <c r="AB33" i="9"/>
  <c r="N33" i="9"/>
  <c r="Z33" i="9"/>
  <c r="AH33" i="9"/>
  <c r="Y33" i="9"/>
  <c r="S33" i="9"/>
  <c r="E33" i="9"/>
  <c r="U33" i="9"/>
  <c r="AF33" i="9"/>
  <c r="K33" i="9"/>
  <c r="AA33" i="9"/>
  <c r="AH30" i="9"/>
  <c r="L54" i="10"/>
  <c r="AI41" i="4"/>
  <c r="AI64" i="4"/>
  <c r="AH28" i="9"/>
  <c r="L39" i="10"/>
  <c r="U161" i="6"/>
  <c r="L101" i="10"/>
  <c r="U127" i="6"/>
  <c r="AI47" i="4"/>
  <c r="U144" i="6"/>
  <c r="U158" i="6"/>
  <c r="R207" i="6"/>
  <c r="R216" i="6"/>
  <c r="U99" i="6"/>
  <c r="AI49" i="4"/>
  <c r="AI52" i="4"/>
  <c r="AH25" i="9"/>
  <c r="L176" i="10"/>
  <c r="Q193" i="6"/>
  <c r="L9" i="8" s="1"/>
  <c r="J193" i="6"/>
  <c r="E9" i="8" s="1"/>
  <c r="K193" i="6"/>
  <c r="F9" i="8" s="1"/>
  <c r="L193" i="6"/>
  <c r="G9" i="8" s="1"/>
  <c r="I193" i="6"/>
  <c r="D9" i="8" s="1"/>
  <c r="P193" i="6"/>
  <c r="K9" i="8" s="1"/>
  <c r="N193" i="6"/>
  <c r="I9" i="8" s="1"/>
  <c r="H193" i="6"/>
  <c r="C9" i="8" s="1"/>
  <c r="O193" i="6"/>
  <c r="J9" i="8" s="1"/>
  <c r="T193" i="6"/>
  <c r="S193" i="6"/>
  <c r="N9" i="8" s="1"/>
  <c r="M193" i="6"/>
  <c r="H9" i="8" s="1"/>
  <c r="AP90" i="1"/>
  <c r="AJ24" i="4"/>
  <c r="V90" i="6"/>
  <c r="U122" i="6"/>
  <c r="AI24" i="3"/>
  <c r="AH33" i="3"/>
  <c r="P33" i="3"/>
  <c r="L33" i="3"/>
  <c r="AF33" i="3"/>
  <c r="I33" i="3"/>
  <c r="Z33" i="3"/>
  <c r="N33" i="3"/>
  <c r="O33" i="3"/>
  <c r="M33" i="3"/>
  <c r="X33" i="3"/>
  <c r="E33" i="3"/>
  <c r="AI33" i="3"/>
  <c r="AD33" i="3"/>
  <c r="V33" i="3"/>
  <c r="AG33" i="3"/>
  <c r="T33" i="3"/>
  <c r="U33" i="3"/>
  <c r="C33" i="3"/>
  <c r="R33" i="3"/>
  <c r="S33" i="3"/>
  <c r="H33" i="3"/>
  <c r="W33" i="3"/>
  <c r="AA33" i="3"/>
  <c r="J33" i="3"/>
  <c r="G33" i="3"/>
  <c r="AC33" i="3"/>
  <c r="Y33" i="3"/>
  <c r="Q33" i="3"/>
  <c r="F33" i="3"/>
  <c r="D33" i="3"/>
  <c r="K33" i="3"/>
  <c r="AB33" i="3"/>
  <c r="L67" i="10"/>
  <c r="L128" i="10"/>
  <c r="L14" i="10"/>
  <c r="L132" i="10"/>
  <c r="L23" i="10"/>
  <c r="L47" i="10"/>
  <c r="L75" i="10"/>
  <c r="L60" i="10"/>
  <c r="L129" i="10"/>
  <c r="L130" i="10"/>
  <c r="L120" i="10"/>
  <c r="L124" i="10"/>
  <c r="L38" i="10"/>
  <c r="L85" i="10"/>
  <c r="L35" i="10"/>
  <c r="L78" i="10"/>
  <c r="L108" i="10"/>
  <c r="L96" i="10"/>
  <c r="L84" i="10"/>
  <c r="L123" i="10"/>
  <c r="L65" i="10"/>
  <c r="L52" i="10"/>
  <c r="L92" i="10"/>
  <c r="L27" i="10"/>
  <c r="L112" i="10"/>
  <c r="L69" i="10"/>
  <c r="L17" i="10"/>
  <c r="L66" i="10"/>
  <c r="L79" i="10"/>
  <c r="L103" i="10"/>
  <c r="L44" i="10"/>
  <c r="L25" i="10"/>
  <c r="L59" i="10"/>
  <c r="L61" i="10"/>
  <c r="L116" i="10"/>
  <c r="L53" i="10"/>
  <c r="L94" i="10"/>
  <c r="L105" i="10"/>
  <c r="L36" i="10"/>
  <c r="L88" i="10"/>
  <c r="L73" i="10"/>
  <c r="L95" i="10"/>
  <c r="L68" i="10"/>
  <c r="L21" i="10"/>
  <c r="L20" i="10"/>
  <c r="L81" i="10"/>
  <c r="L32" i="10"/>
  <c r="L111" i="10"/>
  <c r="L46" i="10"/>
  <c r="L71" i="10"/>
  <c r="L29" i="10"/>
  <c r="L114" i="10"/>
  <c r="L49" i="10"/>
  <c r="L102" i="10"/>
  <c r="L70" i="10"/>
  <c r="L97" i="10"/>
  <c r="L91" i="10"/>
  <c r="L41" i="10"/>
  <c r="L64" i="10"/>
  <c r="L74" i="10"/>
  <c r="L26" i="10"/>
  <c r="L19" i="10"/>
  <c r="L22" i="10"/>
  <c r="L89" i="10"/>
  <c r="L31" i="10"/>
  <c r="L121" i="10"/>
  <c r="L11" i="10"/>
  <c r="L82" i="10"/>
  <c r="L51" i="10"/>
  <c r="L10" i="10"/>
  <c r="L86" i="10"/>
  <c r="L42" i="10"/>
  <c r="L83" i="10"/>
  <c r="L56" i="10"/>
  <c r="L119" i="10"/>
  <c r="L110" i="10"/>
  <c r="L72" i="10"/>
  <c r="L16" i="10"/>
  <c r="L93" i="10"/>
  <c r="L62" i="10"/>
  <c r="L15" i="10"/>
  <c r="L107" i="10"/>
  <c r="L50" i="10"/>
  <c r="L12" i="10"/>
  <c r="L100" i="10"/>
  <c r="L98" i="10"/>
  <c r="L118" i="10"/>
  <c r="L115" i="10"/>
  <c r="L58" i="10"/>
  <c r="L117" i="10"/>
  <c r="L45" i="10"/>
  <c r="L125" i="10"/>
  <c r="L55" i="10"/>
  <c r="L33" i="10"/>
  <c r="L106" i="10"/>
  <c r="L40" i="10"/>
  <c r="L113" i="10"/>
  <c r="Q192" i="6"/>
  <c r="L8" i="8" s="1"/>
  <c r="O192" i="6"/>
  <c r="J8" i="8" s="1"/>
  <c r="P192" i="6"/>
  <c r="K8" i="8" s="1"/>
  <c r="N192" i="6"/>
  <c r="I8" i="8" s="1"/>
  <c r="J192" i="6"/>
  <c r="E8" i="8" s="1"/>
  <c r="S192" i="6"/>
  <c r="N8" i="8" s="1"/>
  <c r="I192" i="6"/>
  <c r="D8" i="8" s="1"/>
  <c r="K192" i="6"/>
  <c r="F8" i="8" s="1"/>
  <c r="M192" i="6"/>
  <c r="H8" i="8" s="1"/>
  <c r="H192" i="6"/>
  <c r="C8" i="8" s="1"/>
  <c r="T192" i="6"/>
  <c r="L192" i="6"/>
  <c r="G8" i="8" s="1"/>
  <c r="L192" i="10"/>
  <c r="L199" i="10"/>
  <c r="V57" i="6"/>
  <c r="AP57" i="1"/>
  <c r="AJ19" i="4"/>
  <c r="AJ12" i="3"/>
  <c r="L196" i="10"/>
  <c r="V62" i="6"/>
  <c r="AP62" i="1"/>
  <c r="V97" i="6"/>
  <c r="AP97" i="1"/>
  <c r="AP10" i="1"/>
  <c r="V10" i="6"/>
  <c r="AP121" i="1"/>
  <c r="V121" i="6"/>
  <c r="AJ9" i="4"/>
  <c r="V13" i="6"/>
  <c r="AP13" i="1"/>
  <c r="L109" i="10"/>
  <c r="AP37" i="1"/>
  <c r="V37" i="6"/>
  <c r="AJ14" i="4"/>
  <c r="L198" i="10"/>
  <c r="L8" i="10"/>
  <c r="K191" i="6"/>
  <c r="F7" i="8" s="1"/>
  <c r="L191" i="6"/>
  <c r="G7" i="8" s="1"/>
  <c r="H191" i="6"/>
  <c r="C7" i="8" s="1"/>
  <c r="T184" i="6"/>
  <c r="R200" i="6" s="1"/>
  <c r="M16" i="8" s="1"/>
  <c r="M191" i="6"/>
  <c r="H7" i="8" s="1"/>
  <c r="P191" i="6"/>
  <c r="K7" i="8" s="1"/>
  <c r="T191" i="6"/>
  <c r="I191" i="6"/>
  <c r="D7" i="8" s="1"/>
  <c r="J191" i="6"/>
  <c r="E7" i="8" s="1"/>
  <c r="S191" i="6"/>
  <c r="N7" i="8" s="1"/>
  <c r="O191" i="6"/>
  <c r="J7" i="8" s="1"/>
  <c r="N191" i="6"/>
  <c r="I7" i="8" s="1"/>
  <c r="Q191" i="6"/>
  <c r="L7" i="8" s="1"/>
  <c r="AI61" i="4"/>
  <c r="L18" i="10"/>
  <c r="AP39" i="1"/>
  <c r="V39" i="6"/>
  <c r="AJ15" i="4"/>
  <c r="AP18" i="1"/>
  <c r="AI7" i="9"/>
  <c r="V18" i="6"/>
  <c r="AJ10" i="4"/>
  <c r="AJ8" i="3"/>
  <c r="AI53" i="4"/>
  <c r="AI45" i="4"/>
  <c r="AI55" i="4"/>
  <c r="AP32" i="1"/>
  <c r="V32" i="6"/>
  <c r="AP44" i="1"/>
  <c r="V44" i="6"/>
  <c r="AP73" i="1"/>
  <c r="V73" i="6"/>
  <c r="AP83" i="1"/>
  <c r="V83" i="6"/>
  <c r="AP95" i="1"/>
  <c r="V95" i="6"/>
  <c r="V103" i="6"/>
  <c r="AP103" i="1"/>
  <c r="V52" i="6"/>
  <c r="AP52" i="1"/>
  <c r="V119" i="6"/>
  <c r="AP119" i="1"/>
  <c r="V46" i="6"/>
  <c r="AP46" i="1"/>
  <c r="V132" i="6"/>
  <c r="AP132" i="1"/>
  <c r="V105" i="6"/>
  <c r="AP105" i="1"/>
  <c r="AP112" i="1"/>
  <c r="V112" i="6"/>
  <c r="AP56" i="1"/>
  <c r="V56" i="6"/>
  <c r="V67" i="6"/>
  <c r="AP67" i="1"/>
  <c r="V96" i="6"/>
  <c r="AP96" i="1"/>
  <c r="V55" i="6"/>
  <c r="AP55" i="1"/>
  <c r="V70" i="6"/>
  <c r="AP70" i="1"/>
  <c r="V91" i="6"/>
  <c r="AP91" i="1"/>
  <c r="V45" i="6"/>
  <c r="AP45" i="1"/>
  <c r="V114" i="6"/>
  <c r="AP114" i="1"/>
  <c r="V117" i="6"/>
  <c r="AP117" i="1"/>
  <c r="AP36" i="1"/>
  <c r="V36" i="6"/>
  <c r="V16" i="6"/>
  <c r="AP16" i="1"/>
  <c r="AP15" i="1"/>
  <c r="V15" i="6"/>
  <c r="AI15" i="9"/>
  <c r="L80" i="10"/>
  <c r="L165" i="10"/>
  <c r="AH24" i="9"/>
  <c r="L172" i="10"/>
  <c r="AI9" i="9"/>
  <c r="V63" i="6"/>
  <c r="AP63" i="1"/>
  <c r="AJ20" i="4"/>
  <c r="U87" i="6"/>
  <c r="Q198" i="6"/>
  <c r="L14" i="8" s="1"/>
  <c r="S198" i="6"/>
  <c r="N14" i="8" s="1"/>
  <c r="P198" i="6"/>
  <c r="K14" i="8" s="1"/>
  <c r="K198" i="6"/>
  <c r="F14" i="8" s="1"/>
  <c r="O198" i="6"/>
  <c r="J14" i="8" s="1"/>
  <c r="N198" i="6"/>
  <c r="I14" i="8" s="1"/>
  <c r="M198" i="6"/>
  <c r="H14" i="8" s="1"/>
  <c r="T198" i="6"/>
  <c r="H198" i="6"/>
  <c r="C14" i="8" s="1"/>
  <c r="J198" i="6"/>
  <c r="E14" i="8" s="1"/>
  <c r="L198" i="6"/>
  <c r="G14" i="8" s="1"/>
  <c r="I198" i="6"/>
  <c r="D14" i="8" s="1"/>
  <c r="U151" i="6"/>
  <c r="L99" i="10"/>
  <c r="L57" i="10"/>
  <c r="AI32" i="3"/>
  <c r="Q199" i="6"/>
  <c r="L15" i="8" s="1"/>
  <c r="T199" i="6"/>
  <c r="O199" i="6"/>
  <c r="J15" i="8" s="1"/>
  <c r="L199" i="6"/>
  <c r="G15" i="8" s="1"/>
  <c r="M199" i="6"/>
  <c r="H15" i="8" s="1"/>
  <c r="I199" i="6"/>
  <c r="D15" i="8" s="1"/>
  <c r="J199" i="6"/>
  <c r="E15" i="8" s="1"/>
  <c r="S199" i="6"/>
  <c r="N15" i="8" s="1"/>
  <c r="P199" i="6"/>
  <c r="K15" i="8" s="1"/>
  <c r="K199" i="6"/>
  <c r="F15" i="8" s="1"/>
  <c r="N199" i="6"/>
  <c r="I15" i="8" s="1"/>
  <c r="H199" i="6"/>
  <c r="C15" i="8" s="1"/>
  <c r="AI28" i="3"/>
  <c r="L122" i="10"/>
  <c r="L9" i="10"/>
  <c r="L76" i="10"/>
  <c r="AP9" i="1"/>
  <c r="V9" i="6"/>
  <c r="AJ8" i="4"/>
  <c r="U149" i="6"/>
  <c r="AI58" i="4"/>
  <c r="L87" i="10"/>
  <c r="U146" i="6"/>
  <c r="R209" i="6"/>
  <c r="AP101" i="1"/>
  <c r="V101" i="6"/>
  <c r="AI12" i="9"/>
  <c r="AI62" i="4"/>
  <c r="AE65" i="4"/>
  <c r="W122" i="6"/>
  <c r="I120" i="7"/>
  <c r="J120" i="7" s="1"/>
  <c r="K120" i="7" s="1"/>
  <c r="I46" i="7"/>
  <c r="J46" i="7" s="1"/>
  <c r="K46" i="7" s="1"/>
  <c r="W48" i="6"/>
  <c r="V104" i="6"/>
  <c r="AP104" i="1"/>
  <c r="AJ26" i="4"/>
  <c r="AI13" i="9"/>
  <c r="AJ28" i="4"/>
  <c r="V113" i="6"/>
  <c r="AP113" i="1"/>
  <c r="Q195" i="6"/>
  <c r="L11" i="8" s="1"/>
  <c r="J195" i="6"/>
  <c r="E11" i="8" s="1"/>
  <c r="O195" i="6"/>
  <c r="J11" i="8" s="1"/>
  <c r="S195" i="6"/>
  <c r="N11" i="8" s="1"/>
  <c r="P195" i="6"/>
  <c r="K11" i="8" s="1"/>
  <c r="M195" i="6"/>
  <c r="H11" i="8" s="1"/>
  <c r="L195" i="6"/>
  <c r="G11" i="8" s="1"/>
  <c r="T195" i="6"/>
  <c r="N195" i="6"/>
  <c r="I11" i="8" s="1"/>
  <c r="I195" i="6"/>
  <c r="D11" i="8" s="1"/>
  <c r="H195" i="6"/>
  <c r="C11" i="8" s="1"/>
  <c r="K195" i="6"/>
  <c r="F11" i="8" s="1"/>
  <c r="V78" i="6"/>
  <c r="AP78" i="1"/>
  <c r="V130" i="6"/>
  <c r="AP130" i="1"/>
  <c r="AP60" i="1"/>
  <c r="V60" i="6"/>
  <c r="V106" i="6"/>
  <c r="AP106" i="1"/>
  <c r="V100" i="6"/>
  <c r="AP100" i="1"/>
  <c r="V75" i="6"/>
  <c r="AP75" i="1"/>
  <c r="AP19" i="1"/>
  <c r="V19" i="6"/>
  <c r="V124" i="6"/>
  <c r="AP124" i="1"/>
  <c r="AP118" i="1"/>
  <c r="V118" i="6"/>
  <c r="AP27" i="1"/>
  <c r="V27" i="6"/>
  <c r="V17" i="6"/>
  <c r="AP17" i="1"/>
  <c r="V116" i="6"/>
  <c r="AP116" i="1"/>
  <c r="AP22" i="1"/>
  <c r="V22" i="6"/>
  <c r="V94" i="6"/>
  <c r="AP94" i="1"/>
  <c r="AP35" i="1"/>
  <c r="V35" i="6"/>
  <c r="V111" i="6"/>
  <c r="AP111" i="1"/>
  <c r="V128" i="6"/>
  <c r="AP128" i="1"/>
  <c r="AP123" i="1"/>
  <c r="V123" i="6"/>
  <c r="V25" i="6"/>
  <c r="AP25" i="1"/>
  <c r="AP29" i="1"/>
  <c r="V29" i="6"/>
  <c r="AP89" i="1"/>
  <c r="V89" i="6"/>
  <c r="AP74" i="1"/>
  <c r="V74" i="6"/>
  <c r="AP125" i="1"/>
  <c r="V125" i="6"/>
  <c r="I31" i="7"/>
  <c r="J31" i="7" s="1"/>
  <c r="K31" i="7" s="1"/>
  <c r="W33" i="6"/>
  <c r="V76" i="6"/>
  <c r="AJ13" i="3"/>
  <c r="AJ21" i="4"/>
  <c r="AP76" i="1"/>
  <c r="U8" i="6"/>
  <c r="U35" i="6"/>
  <c r="U65" i="6"/>
  <c r="U59" i="6"/>
  <c r="U106" i="6"/>
  <c r="U42" i="6"/>
  <c r="U83" i="6"/>
  <c r="U97" i="6"/>
  <c r="U73" i="6"/>
  <c r="U20" i="6"/>
  <c r="U22" i="6"/>
  <c r="U119" i="6"/>
  <c r="U118" i="6"/>
  <c r="U19" i="6"/>
  <c r="U46" i="6"/>
  <c r="U92" i="6"/>
  <c r="U112" i="6"/>
  <c r="U26" i="6"/>
  <c r="U67" i="6"/>
  <c r="U121" i="6"/>
  <c r="U70" i="6"/>
  <c r="U51" i="6"/>
  <c r="U10" i="6"/>
  <c r="U41" i="6"/>
  <c r="U115" i="6"/>
  <c r="U94" i="6"/>
  <c r="U72" i="6"/>
  <c r="U14" i="6"/>
  <c r="U125" i="6"/>
  <c r="U100" i="6"/>
  <c r="U16" i="6"/>
  <c r="U132" i="6"/>
  <c r="U93" i="6"/>
  <c r="U62" i="6"/>
  <c r="U60" i="6"/>
  <c r="U71" i="6"/>
  <c r="U89" i="6"/>
  <c r="U130" i="6"/>
  <c r="U124" i="6"/>
  <c r="U98" i="6"/>
  <c r="U47" i="6"/>
  <c r="U31" i="6"/>
  <c r="U78" i="6"/>
  <c r="U66" i="6"/>
  <c r="U108" i="6"/>
  <c r="U11" i="6"/>
  <c r="U29" i="6"/>
  <c r="U105" i="6"/>
  <c r="U107" i="6"/>
  <c r="U50" i="6"/>
  <c r="U45" i="6"/>
  <c r="U102" i="6"/>
  <c r="U61" i="6"/>
  <c r="U111" i="6"/>
  <c r="U116" i="6"/>
  <c r="U114" i="6"/>
  <c r="U49" i="6"/>
  <c r="U69" i="6"/>
  <c r="U21" i="6"/>
  <c r="U128" i="6"/>
  <c r="U52" i="6"/>
  <c r="U79" i="6"/>
  <c r="U36" i="6"/>
  <c r="U110" i="6"/>
  <c r="U103" i="6"/>
  <c r="U25" i="6"/>
  <c r="U88" i="6"/>
  <c r="U96" i="6"/>
  <c r="U95" i="6"/>
  <c r="U81" i="6"/>
  <c r="U32" i="6"/>
  <c r="U56" i="6"/>
  <c r="U15" i="6"/>
  <c r="U123" i="6"/>
  <c r="U27" i="6"/>
  <c r="U91" i="6"/>
  <c r="U68" i="6"/>
  <c r="U64" i="6"/>
  <c r="U23" i="6"/>
  <c r="U74" i="6"/>
  <c r="U12" i="6"/>
  <c r="U129" i="6"/>
  <c r="U44" i="6"/>
  <c r="U82" i="6"/>
  <c r="U17" i="6"/>
  <c r="U84" i="6"/>
  <c r="U75" i="6"/>
  <c r="U53" i="6"/>
  <c r="U120" i="6"/>
  <c r="U38" i="6"/>
  <c r="U117" i="6"/>
  <c r="U55" i="6"/>
  <c r="U58" i="6"/>
  <c r="U85" i="6"/>
  <c r="U86" i="6"/>
  <c r="U77" i="6"/>
  <c r="U126" i="6"/>
  <c r="U34" i="6"/>
  <c r="U101" i="6"/>
  <c r="V28" i="6"/>
  <c r="AP28" i="1"/>
  <c r="AJ12" i="4"/>
  <c r="V127" i="6"/>
  <c r="AP127" i="1"/>
  <c r="AJ30" i="4"/>
  <c r="L160" i="10"/>
  <c r="L167" i="10"/>
  <c r="U54" i="6"/>
  <c r="R215" i="6"/>
  <c r="AP126" i="1"/>
  <c r="AI14" i="9"/>
  <c r="V126" i="6"/>
  <c r="L24" i="10"/>
  <c r="L194" i="10"/>
  <c r="V131" i="6"/>
  <c r="AJ31" i="4"/>
  <c r="AP131" i="1"/>
  <c r="Q196" i="6"/>
  <c r="L12" i="8" s="1"/>
  <c r="O196" i="6"/>
  <c r="J12" i="8" s="1"/>
  <c r="S196" i="6"/>
  <c r="N12" i="8" s="1"/>
  <c r="M196" i="6"/>
  <c r="H12" i="8" s="1"/>
  <c r="T196" i="6"/>
  <c r="P196" i="6"/>
  <c r="K12" i="8" s="1"/>
  <c r="N196" i="6"/>
  <c r="I12" i="8" s="1"/>
  <c r="H196" i="6"/>
  <c r="C12" i="8" s="1"/>
  <c r="I196" i="6"/>
  <c r="D12" i="8" s="1"/>
  <c r="J196" i="6"/>
  <c r="E12" i="8" s="1"/>
  <c r="K196" i="6"/>
  <c r="F12" i="8" s="1"/>
  <c r="L196" i="6"/>
  <c r="G12" i="8" s="1"/>
  <c r="Q194" i="6"/>
  <c r="L10" i="8" s="1"/>
  <c r="N194" i="6"/>
  <c r="I10" i="8" s="1"/>
  <c r="T194" i="6"/>
  <c r="S194" i="6"/>
  <c r="N10" i="8" s="1"/>
  <c r="J194" i="6"/>
  <c r="E10" i="8" s="1"/>
  <c r="L194" i="6"/>
  <c r="G10" i="8" s="1"/>
  <c r="I194" i="6"/>
  <c r="D10" i="8" s="1"/>
  <c r="O194" i="6"/>
  <c r="J10" i="8" s="1"/>
  <c r="H194" i="6"/>
  <c r="C10" i="8" s="1"/>
  <c r="K194" i="6"/>
  <c r="F10" i="8" s="1"/>
  <c r="M194" i="6"/>
  <c r="H10" i="8" s="1"/>
  <c r="P194" i="6"/>
  <c r="K10" i="8" s="1"/>
  <c r="AP80" i="1"/>
  <c r="V80" i="6"/>
  <c r="AJ22" i="4"/>
  <c r="AI11" i="9"/>
  <c r="U48" i="6"/>
  <c r="AI56" i="4"/>
  <c r="L127" i="10"/>
  <c r="U109" i="6"/>
  <c r="L104" i="10"/>
  <c r="L77" i="10"/>
  <c r="L34" i="10"/>
  <c r="AJ25" i="4"/>
  <c r="AJ14" i="3"/>
  <c r="AP99" i="1"/>
  <c r="V99" i="6"/>
  <c r="V20" i="6"/>
  <c r="AP20" i="1"/>
  <c r="V49" i="6"/>
  <c r="AP49" i="1"/>
  <c r="AP47" i="1"/>
  <c r="V47" i="6"/>
  <c r="AP102" i="1"/>
  <c r="V102" i="6"/>
  <c r="V68" i="6"/>
  <c r="AP68" i="1"/>
  <c r="AP31" i="1"/>
  <c r="V31" i="6"/>
  <c r="V84" i="6"/>
  <c r="AP84" i="1"/>
  <c r="AP14" i="1"/>
  <c r="V14" i="6"/>
  <c r="V69" i="6"/>
  <c r="AP69" i="1"/>
  <c r="V26" i="6"/>
  <c r="AP26" i="1"/>
  <c r="V98" i="6"/>
  <c r="AP98" i="1"/>
  <c r="AP50" i="1"/>
  <c r="V50" i="6"/>
  <c r="V59" i="6"/>
  <c r="AP59" i="1"/>
  <c r="V38" i="6"/>
  <c r="AP38" i="1"/>
  <c r="AP11" i="1"/>
  <c r="V11" i="6"/>
  <c r="AP86" i="1"/>
  <c r="V86" i="6"/>
  <c r="AP82" i="1"/>
  <c r="V82" i="6"/>
  <c r="V79" i="6"/>
  <c r="AP79" i="1"/>
  <c r="AO133" i="1"/>
  <c r="AK7" i="4"/>
  <c r="W8" i="6"/>
  <c r="I6" i="7"/>
  <c r="AJ13" i="4"/>
  <c r="V54" i="6"/>
  <c r="AJ18" i="4"/>
  <c r="AP54" i="1"/>
  <c r="K150" i="10"/>
  <c r="L141" i="10" s="1"/>
  <c r="AI60" i="4"/>
  <c r="AP30" i="1"/>
  <c r="AJ10" i="3"/>
  <c r="V30" i="6"/>
  <c r="AJ9" i="3"/>
  <c r="AJ11" i="4"/>
  <c r="AP24" i="1"/>
  <c r="V24" i="6"/>
  <c r="AI57" i="4"/>
  <c r="AI42" i="4"/>
  <c r="V109" i="6"/>
  <c r="AP109" i="1"/>
  <c r="AJ27" i="4"/>
  <c r="AI48" i="4"/>
  <c r="L90" i="10"/>
  <c r="U63" i="6"/>
  <c r="L177" i="10"/>
  <c r="AJ15" i="3"/>
  <c r="U166" i="6" l="1"/>
  <c r="T214" i="6"/>
  <c r="V151" i="6"/>
  <c r="W151" i="6" s="1"/>
  <c r="AK17" i="4"/>
  <c r="V152" i="6"/>
  <c r="W152" i="6" s="1"/>
  <c r="U178" i="6"/>
  <c r="V147" i="6"/>
  <c r="W147" i="6" s="1"/>
  <c r="V183" i="6"/>
  <c r="W183" i="6" s="1"/>
  <c r="V161" i="6"/>
  <c r="W161" i="6" s="1"/>
  <c r="U180" i="6"/>
  <c r="T212" i="6"/>
  <c r="V163" i="6"/>
  <c r="W163" i="6" s="1"/>
  <c r="T211" i="6"/>
  <c r="T210" i="6"/>
  <c r="T215" i="6"/>
  <c r="U182" i="6"/>
  <c r="V149" i="6"/>
  <c r="W149" i="6" s="1"/>
  <c r="AK7" i="3"/>
  <c r="V177" i="6"/>
  <c r="W177" i="6" s="1"/>
  <c r="AJ32" i="4"/>
  <c r="V133" i="6"/>
  <c r="L183" i="10"/>
  <c r="V178" i="6"/>
  <c r="W178" i="6" s="1"/>
  <c r="AJ15" i="9"/>
  <c r="U179" i="6"/>
  <c r="U183" i="6"/>
  <c r="AJ16" i="3"/>
  <c r="S16" i="7"/>
  <c r="T16" i="7" s="1"/>
  <c r="U16" i="7" s="1"/>
  <c r="M32" i="8"/>
  <c r="M23" i="8"/>
  <c r="M29" i="8"/>
  <c r="M30" i="8"/>
  <c r="M31" i="8"/>
  <c r="M27" i="8"/>
  <c r="M24" i="8"/>
  <c r="M26" i="8"/>
  <c r="M25" i="8"/>
  <c r="M28" i="8"/>
  <c r="S6" i="7"/>
  <c r="W59" i="6"/>
  <c r="I57" i="7"/>
  <c r="J57" i="7" s="1"/>
  <c r="K57" i="7" s="1"/>
  <c r="I96" i="7"/>
  <c r="J96" i="7" s="1"/>
  <c r="K96" i="7" s="1"/>
  <c r="W98" i="6"/>
  <c r="I67" i="7"/>
  <c r="J67" i="7" s="1"/>
  <c r="K67" i="7" s="1"/>
  <c r="W69" i="6"/>
  <c r="I82" i="7"/>
  <c r="J82" i="7" s="1"/>
  <c r="K82" i="7" s="1"/>
  <c r="W84" i="6"/>
  <c r="W68" i="6"/>
  <c r="I66" i="7"/>
  <c r="J66" i="7" s="1"/>
  <c r="K66" i="7" s="1"/>
  <c r="W20" i="6"/>
  <c r="I18" i="7"/>
  <c r="J18" i="7" s="1"/>
  <c r="K18" i="7" s="1"/>
  <c r="I97" i="7"/>
  <c r="J97" i="7" s="1"/>
  <c r="K97" i="7" s="1"/>
  <c r="AK25" i="4"/>
  <c r="AK14" i="3"/>
  <c r="AB13" i="7" s="1"/>
  <c r="AC13" i="7" s="1"/>
  <c r="AD13" i="7" s="1"/>
  <c r="W99" i="6"/>
  <c r="W80" i="6"/>
  <c r="I78" i="7"/>
  <c r="J78" i="7" s="1"/>
  <c r="K78" i="7" s="1"/>
  <c r="AK22" i="4"/>
  <c r="AJ11" i="9"/>
  <c r="AJ14" i="9"/>
  <c r="W126" i="6"/>
  <c r="I124" i="7"/>
  <c r="J124" i="7" s="1"/>
  <c r="K124" i="7" s="1"/>
  <c r="I72" i="7"/>
  <c r="J72" i="7" s="1"/>
  <c r="K72" i="7" s="1"/>
  <c r="W74" i="6"/>
  <c r="I27" i="7"/>
  <c r="J27" i="7" s="1"/>
  <c r="K27" i="7" s="1"/>
  <c r="W29" i="6"/>
  <c r="I121" i="7"/>
  <c r="J121" i="7" s="1"/>
  <c r="K121" i="7" s="1"/>
  <c r="W123" i="6"/>
  <c r="W27" i="6"/>
  <c r="I25" i="7"/>
  <c r="J25" i="7" s="1"/>
  <c r="K25" i="7" s="1"/>
  <c r="V160" i="6"/>
  <c r="W160" i="6" s="1"/>
  <c r="I7" i="7"/>
  <c r="J7" i="7" s="1"/>
  <c r="K7" i="7" s="1"/>
  <c r="AK8" i="4"/>
  <c r="W9" i="6"/>
  <c r="O14" i="8"/>
  <c r="AJ9" i="9"/>
  <c r="W63" i="6"/>
  <c r="I61" i="7"/>
  <c r="J61" i="7" s="1"/>
  <c r="K61" i="7" s="1"/>
  <c r="AK20" i="4"/>
  <c r="W56" i="6"/>
  <c r="I54" i="7"/>
  <c r="J54" i="7" s="1"/>
  <c r="K54" i="7" s="1"/>
  <c r="I93" i="7"/>
  <c r="J93" i="7" s="1"/>
  <c r="K93" i="7" s="1"/>
  <c r="W95" i="6"/>
  <c r="W73" i="6"/>
  <c r="I71" i="7"/>
  <c r="J71" i="7" s="1"/>
  <c r="K71" i="7" s="1"/>
  <c r="I30" i="7"/>
  <c r="J30" i="7" s="1"/>
  <c r="K30" i="7" s="1"/>
  <c r="W32" i="6"/>
  <c r="V144" i="6"/>
  <c r="W144" i="6" s="1"/>
  <c r="V176" i="6"/>
  <c r="W176" i="6" s="1"/>
  <c r="U175" i="6"/>
  <c r="I11" i="7"/>
  <c r="J11" i="7" s="1"/>
  <c r="K11" i="7" s="1"/>
  <c r="W13" i="6"/>
  <c r="AK9" i="4"/>
  <c r="W121" i="6"/>
  <c r="I119" i="7"/>
  <c r="J119" i="7" s="1"/>
  <c r="K119" i="7" s="1"/>
  <c r="I88" i="7"/>
  <c r="J88" i="7" s="1"/>
  <c r="K88" i="7" s="1"/>
  <c r="W90" i="6"/>
  <c r="AK24" i="4"/>
  <c r="I10" i="7"/>
  <c r="J10" i="7" s="1"/>
  <c r="K10" i="7" s="1"/>
  <c r="W12" i="6"/>
  <c r="I79" i="7"/>
  <c r="J79" i="7" s="1"/>
  <c r="K79" i="7" s="1"/>
  <c r="W81" i="6"/>
  <c r="W120" i="6"/>
  <c r="I118" i="7"/>
  <c r="J118" i="7" s="1"/>
  <c r="K118" i="7" s="1"/>
  <c r="I51" i="7"/>
  <c r="J51" i="7" s="1"/>
  <c r="K51" i="7" s="1"/>
  <c r="W53" i="6"/>
  <c r="I21" i="7"/>
  <c r="J21" i="7" s="1"/>
  <c r="K21" i="7" s="1"/>
  <c r="W23" i="6"/>
  <c r="I83" i="7"/>
  <c r="J83" i="7" s="1"/>
  <c r="K83" i="7" s="1"/>
  <c r="W85" i="6"/>
  <c r="W58" i="6"/>
  <c r="I56" i="7"/>
  <c r="J56" i="7" s="1"/>
  <c r="K56" i="7" s="1"/>
  <c r="V157" i="6"/>
  <c r="W157" i="6" s="1"/>
  <c r="T213" i="6"/>
  <c r="V179" i="6"/>
  <c r="W179" i="6" s="1"/>
  <c r="W43" i="6"/>
  <c r="AK16" i="4"/>
  <c r="I41" i="7"/>
  <c r="J41" i="7" s="1"/>
  <c r="K41" i="7" s="1"/>
  <c r="W24" i="6"/>
  <c r="I22" i="7"/>
  <c r="J22" i="7" s="1"/>
  <c r="K22" i="7" s="1"/>
  <c r="AK11" i="4"/>
  <c r="AK9" i="3"/>
  <c r="AB8" i="7" s="1"/>
  <c r="AC8" i="7" s="1"/>
  <c r="AD8" i="7" s="1"/>
  <c r="AB6" i="7"/>
  <c r="I80" i="7"/>
  <c r="J80" i="7" s="1"/>
  <c r="K80" i="7" s="1"/>
  <c r="W82" i="6"/>
  <c r="W11" i="6"/>
  <c r="I9" i="7"/>
  <c r="J9" i="7" s="1"/>
  <c r="K9" i="7" s="1"/>
  <c r="W47" i="6"/>
  <c r="I45" i="7"/>
  <c r="J45" i="7" s="1"/>
  <c r="K45" i="7" s="1"/>
  <c r="O12" i="8"/>
  <c r="W131" i="6"/>
  <c r="I129" i="7"/>
  <c r="J129" i="7" s="1"/>
  <c r="K129" i="7" s="1"/>
  <c r="I26" i="7"/>
  <c r="J26" i="7" s="1"/>
  <c r="K26" i="7" s="1"/>
  <c r="W28" i="6"/>
  <c r="AK12" i="4"/>
  <c r="I23" i="7"/>
  <c r="J23" i="7" s="1"/>
  <c r="K23" i="7" s="1"/>
  <c r="W25" i="6"/>
  <c r="I126" i="7"/>
  <c r="J126" i="7" s="1"/>
  <c r="K126" i="7" s="1"/>
  <c r="W128" i="6"/>
  <c r="W17" i="6"/>
  <c r="I15" i="7"/>
  <c r="J15" i="7" s="1"/>
  <c r="K15" i="7" s="1"/>
  <c r="W100" i="6"/>
  <c r="I98" i="7"/>
  <c r="J98" i="7" s="1"/>
  <c r="K98" i="7" s="1"/>
  <c r="I76" i="7"/>
  <c r="J76" i="7" s="1"/>
  <c r="K76" i="7" s="1"/>
  <c r="W78" i="6"/>
  <c r="V154" i="6"/>
  <c r="W154" i="6" s="1"/>
  <c r="W114" i="6"/>
  <c r="I112" i="7"/>
  <c r="J112" i="7" s="1"/>
  <c r="K112" i="7" s="1"/>
  <c r="I89" i="7"/>
  <c r="J89" i="7" s="1"/>
  <c r="K89" i="7" s="1"/>
  <c r="W91" i="6"/>
  <c r="AK18" i="4"/>
  <c r="I53" i="7"/>
  <c r="J53" i="7" s="1"/>
  <c r="K53" i="7" s="1"/>
  <c r="W55" i="6"/>
  <c r="I65" i="7"/>
  <c r="J65" i="7" s="1"/>
  <c r="K65" i="7" s="1"/>
  <c r="W67" i="6"/>
  <c r="AK31" i="4"/>
  <c r="I130" i="7"/>
  <c r="J130" i="7" s="1"/>
  <c r="K130" i="7" s="1"/>
  <c r="W132" i="6"/>
  <c r="W119" i="6"/>
  <c r="I117" i="7"/>
  <c r="J117" i="7" s="1"/>
  <c r="K117" i="7" s="1"/>
  <c r="W103" i="6"/>
  <c r="I101" i="7"/>
  <c r="J101" i="7" s="1"/>
  <c r="K101" i="7" s="1"/>
  <c r="AI16" i="9"/>
  <c r="AK15" i="4"/>
  <c r="W39" i="6"/>
  <c r="I37" i="7"/>
  <c r="J37" i="7" s="1"/>
  <c r="K37" i="7" s="1"/>
  <c r="V148" i="6"/>
  <c r="W148" i="6" s="1"/>
  <c r="V143" i="6"/>
  <c r="W143" i="6" s="1"/>
  <c r="I60" i="7"/>
  <c r="J60" i="7" s="1"/>
  <c r="K60" i="7" s="1"/>
  <c r="W62" i="6"/>
  <c r="L201" i="10"/>
  <c r="T209" i="6"/>
  <c r="W141" i="6"/>
  <c r="W88" i="6"/>
  <c r="I86" i="7"/>
  <c r="J86" i="7" s="1"/>
  <c r="K86" i="7" s="1"/>
  <c r="W65" i="6"/>
  <c r="I63" i="7"/>
  <c r="J63" i="7" s="1"/>
  <c r="K63" i="7" s="1"/>
  <c r="I108" i="7"/>
  <c r="J108" i="7" s="1"/>
  <c r="K108" i="7" s="1"/>
  <c r="W110" i="6"/>
  <c r="W115" i="6"/>
  <c r="I113" i="7"/>
  <c r="J113" i="7" s="1"/>
  <c r="K113" i="7" s="1"/>
  <c r="I64" i="7"/>
  <c r="J64" i="7" s="1"/>
  <c r="K64" i="7" s="1"/>
  <c r="W66" i="6"/>
  <c r="I90" i="7"/>
  <c r="J90" i="7" s="1"/>
  <c r="K90" i="7" s="1"/>
  <c r="W92" i="6"/>
  <c r="I127" i="7"/>
  <c r="J127" i="7" s="1"/>
  <c r="K127" i="7" s="1"/>
  <c r="W129" i="6"/>
  <c r="AK11" i="3"/>
  <c r="AB10" i="7" s="1"/>
  <c r="AC10" i="7" s="1"/>
  <c r="AD10" i="7" s="1"/>
  <c r="W40" i="6"/>
  <c r="I38" i="7"/>
  <c r="J38" i="7" s="1"/>
  <c r="K38" i="7" s="1"/>
  <c r="W34" i="6"/>
  <c r="I32" i="7"/>
  <c r="J32" i="7" s="1"/>
  <c r="K32" i="7" s="1"/>
  <c r="AJ8" i="9"/>
  <c r="L142" i="10"/>
  <c r="L144" i="10"/>
  <c r="L148" i="10"/>
  <c r="L147" i="10"/>
  <c r="L143" i="10"/>
  <c r="L146" i="10"/>
  <c r="L149" i="10"/>
  <c r="L145" i="10"/>
  <c r="J6" i="7"/>
  <c r="K6" i="7" s="1"/>
  <c r="I77" i="7"/>
  <c r="J77" i="7" s="1"/>
  <c r="K77" i="7" s="1"/>
  <c r="W79" i="6"/>
  <c r="I47" i="7"/>
  <c r="J47" i="7" s="1"/>
  <c r="K47" i="7" s="1"/>
  <c r="W49" i="6"/>
  <c r="O10" i="8"/>
  <c r="W127" i="6"/>
  <c r="I125" i="7"/>
  <c r="J125" i="7" s="1"/>
  <c r="K125" i="7" s="1"/>
  <c r="AK30" i="4"/>
  <c r="V146" i="6"/>
  <c r="W146" i="6" s="1"/>
  <c r="U133" i="6"/>
  <c r="V155" i="6"/>
  <c r="W155" i="6" s="1"/>
  <c r="V181" i="6"/>
  <c r="W181" i="6" s="1"/>
  <c r="I123" i="7"/>
  <c r="J123" i="7" s="1"/>
  <c r="K123" i="7" s="1"/>
  <c r="W125" i="6"/>
  <c r="W89" i="6"/>
  <c r="I87" i="7"/>
  <c r="J87" i="7" s="1"/>
  <c r="K87" i="7" s="1"/>
  <c r="I33" i="7"/>
  <c r="J33" i="7" s="1"/>
  <c r="K33" i="7" s="1"/>
  <c r="W35" i="6"/>
  <c r="W22" i="6"/>
  <c r="I20" i="7"/>
  <c r="J20" i="7" s="1"/>
  <c r="K20" i="7" s="1"/>
  <c r="W118" i="6"/>
  <c r="I116" i="7"/>
  <c r="J116" i="7" s="1"/>
  <c r="K116" i="7" s="1"/>
  <c r="W19" i="6"/>
  <c r="I17" i="7"/>
  <c r="J17" i="7" s="1"/>
  <c r="K17" i="7" s="1"/>
  <c r="W60" i="6"/>
  <c r="I58" i="7"/>
  <c r="J58" i="7" s="1"/>
  <c r="K58" i="7" s="1"/>
  <c r="O11" i="8"/>
  <c r="W113" i="6"/>
  <c r="I111" i="7"/>
  <c r="J111" i="7" s="1"/>
  <c r="K111" i="7" s="1"/>
  <c r="AK28" i="4"/>
  <c r="AK15" i="3"/>
  <c r="AB14" i="7" s="1"/>
  <c r="AC14" i="7" s="1"/>
  <c r="AD14" i="7" s="1"/>
  <c r="W101" i="6"/>
  <c r="I99" i="7"/>
  <c r="J99" i="7" s="1"/>
  <c r="K99" i="7" s="1"/>
  <c r="AJ12" i="9"/>
  <c r="O15" i="8"/>
  <c r="I13" i="7"/>
  <c r="J13" i="7" s="1"/>
  <c r="K13" i="7" s="1"/>
  <c r="W15" i="6"/>
  <c r="I34" i="7"/>
  <c r="J34" i="7" s="1"/>
  <c r="K34" i="7" s="1"/>
  <c r="W36" i="6"/>
  <c r="I110" i="7"/>
  <c r="J110" i="7" s="1"/>
  <c r="K110" i="7" s="1"/>
  <c r="W112" i="6"/>
  <c r="V165" i="6"/>
  <c r="W165" i="6" s="1"/>
  <c r="I81" i="7"/>
  <c r="J81" i="7" s="1"/>
  <c r="K81" i="7" s="1"/>
  <c r="W83" i="6"/>
  <c r="W44" i="6"/>
  <c r="I42" i="7"/>
  <c r="J42" i="7" s="1"/>
  <c r="K42" i="7" s="1"/>
  <c r="W18" i="6"/>
  <c r="I16" i="7"/>
  <c r="J16" i="7" s="1"/>
  <c r="K16" i="7" s="1"/>
  <c r="AJ7" i="9"/>
  <c r="AK10" i="4"/>
  <c r="AK8" i="3"/>
  <c r="AB7" i="7" s="1"/>
  <c r="AC7" i="7" s="1"/>
  <c r="AD7" i="7" s="1"/>
  <c r="T207" i="6"/>
  <c r="Q200" i="6"/>
  <c r="L16" i="8" s="1"/>
  <c r="L32" i="8" s="1"/>
  <c r="K200" i="6"/>
  <c r="F16" i="8" s="1"/>
  <c r="F32" i="8" s="1"/>
  <c r="T200" i="6"/>
  <c r="H200" i="6"/>
  <c r="C16" i="8" s="1"/>
  <c r="C28" i="8" s="1"/>
  <c r="T216" i="6"/>
  <c r="L200" i="6"/>
  <c r="G16" i="8" s="1"/>
  <c r="G32" i="8" s="1"/>
  <c r="O200" i="6"/>
  <c r="J16" i="8" s="1"/>
  <c r="J32" i="8" s="1"/>
  <c r="N200" i="6"/>
  <c r="I16" i="8" s="1"/>
  <c r="I32" i="8" s="1"/>
  <c r="P200" i="6"/>
  <c r="K16" i="8" s="1"/>
  <c r="K27" i="8" s="1"/>
  <c r="J200" i="6"/>
  <c r="E16" i="8" s="1"/>
  <c r="E23" i="8" s="1"/>
  <c r="I200" i="6"/>
  <c r="D16" i="8" s="1"/>
  <c r="D32" i="8" s="1"/>
  <c r="S200" i="6"/>
  <c r="N16" i="8" s="1"/>
  <c r="N32" i="8" s="1"/>
  <c r="M200" i="6"/>
  <c r="H16" i="8" s="1"/>
  <c r="H32" i="8" s="1"/>
  <c r="L133" i="10"/>
  <c r="W37" i="6"/>
  <c r="I35" i="7"/>
  <c r="J35" i="7" s="1"/>
  <c r="K35" i="7" s="1"/>
  <c r="AK14" i="4"/>
  <c r="W10" i="6"/>
  <c r="I8" i="7"/>
  <c r="J8" i="7" s="1"/>
  <c r="K8" i="7" s="1"/>
  <c r="AK19" i="4"/>
  <c r="AK12" i="3"/>
  <c r="AB11" i="7" s="1"/>
  <c r="AC11" i="7" s="1"/>
  <c r="AD11" i="7" s="1"/>
  <c r="W57" i="6"/>
  <c r="I55" i="7"/>
  <c r="J55" i="7" s="1"/>
  <c r="K55" i="7" s="1"/>
  <c r="T208" i="6"/>
  <c r="O8" i="8"/>
  <c r="V158" i="6"/>
  <c r="W158" i="6" s="1"/>
  <c r="U177" i="6"/>
  <c r="W64" i="6"/>
  <c r="I62" i="7"/>
  <c r="J62" i="7" s="1"/>
  <c r="K62" i="7" s="1"/>
  <c r="W61" i="6"/>
  <c r="I59" i="7"/>
  <c r="J59" i="7" s="1"/>
  <c r="K59" i="7" s="1"/>
  <c r="W71" i="6"/>
  <c r="I69" i="7"/>
  <c r="J69" i="7" s="1"/>
  <c r="K69" i="7" s="1"/>
  <c r="W107" i="6"/>
  <c r="I105" i="7"/>
  <c r="J105" i="7" s="1"/>
  <c r="K105" i="7" s="1"/>
  <c r="W42" i="6"/>
  <c r="I40" i="7"/>
  <c r="J40" i="7" s="1"/>
  <c r="K40" i="7" s="1"/>
  <c r="W77" i="6"/>
  <c r="I75" i="7"/>
  <c r="J75" i="7" s="1"/>
  <c r="K75" i="7" s="1"/>
  <c r="AJ10" i="9"/>
  <c r="W87" i="6"/>
  <c r="I85" i="7"/>
  <c r="J85" i="7" s="1"/>
  <c r="K85" i="7" s="1"/>
  <c r="AK23" i="4"/>
  <c r="I29" i="8"/>
  <c r="O13" i="8"/>
  <c r="V150" i="6"/>
  <c r="W150" i="6" s="1"/>
  <c r="I28" i="7"/>
  <c r="J28" i="7" s="1"/>
  <c r="K28" i="7" s="1"/>
  <c r="AK10" i="3"/>
  <c r="AB9" i="7" s="1"/>
  <c r="AC9" i="7" s="1"/>
  <c r="AD9" i="7" s="1"/>
  <c r="W30" i="6"/>
  <c r="I52" i="7"/>
  <c r="J52" i="7" s="1"/>
  <c r="K52" i="7" s="1"/>
  <c r="W54" i="6"/>
  <c r="I36" i="7"/>
  <c r="J36" i="7" s="1"/>
  <c r="K36" i="7" s="1"/>
  <c r="W38" i="6"/>
  <c r="I24" i="7"/>
  <c r="J24" i="7" s="1"/>
  <c r="K24" i="7" s="1"/>
  <c r="W26" i="6"/>
  <c r="W109" i="6"/>
  <c r="I107" i="7"/>
  <c r="J107" i="7" s="1"/>
  <c r="K107" i="7" s="1"/>
  <c r="AK27" i="4"/>
  <c r="AP133" i="1"/>
  <c r="AQ72" i="1" s="1"/>
  <c r="I84" i="7"/>
  <c r="J84" i="7" s="1"/>
  <c r="K84" i="7" s="1"/>
  <c r="W86" i="6"/>
  <c r="I48" i="7"/>
  <c r="J48" i="7" s="1"/>
  <c r="K48" i="7" s="1"/>
  <c r="W50" i="6"/>
  <c r="I12" i="7"/>
  <c r="J12" i="7" s="1"/>
  <c r="K12" i="7" s="1"/>
  <c r="W14" i="6"/>
  <c r="W31" i="6"/>
  <c r="I29" i="7"/>
  <c r="J29" i="7" s="1"/>
  <c r="K29" i="7" s="1"/>
  <c r="I100" i="7"/>
  <c r="J100" i="7" s="1"/>
  <c r="K100" i="7" s="1"/>
  <c r="W102" i="6"/>
  <c r="V159" i="6"/>
  <c r="W159" i="6" s="1"/>
  <c r="V182" i="6"/>
  <c r="W182" i="6" s="1"/>
  <c r="V156" i="6"/>
  <c r="W156" i="6" s="1"/>
  <c r="N26" i="8"/>
  <c r="V164" i="6"/>
  <c r="W164" i="6" s="1"/>
  <c r="I74" i="7"/>
  <c r="J74" i="7" s="1"/>
  <c r="K74" i="7" s="1"/>
  <c r="AK21" i="4"/>
  <c r="W76" i="6"/>
  <c r="AK13" i="3"/>
  <c r="AB12" i="7" s="1"/>
  <c r="AC12" i="7" s="1"/>
  <c r="AD12" i="7" s="1"/>
  <c r="AK13" i="4"/>
  <c r="W111" i="6"/>
  <c r="I109" i="7"/>
  <c r="J109" i="7" s="1"/>
  <c r="K109" i="7" s="1"/>
  <c r="W94" i="6"/>
  <c r="I92" i="7"/>
  <c r="J92" i="7" s="1"/>
  <c r="K92" i="7" s="1"/>
  <c r="I114" i="7"/>
  <c r="J114" i="7" s="1"/>
  <c r="K114" i="7" s="1"/>
  <c r="W116" i="6"/>
  <c r="V145" i="6"/>
  <c r="W145" i="6" s="1"/>
  <c r="W124" i="6"/>
  <c r="I122" i="7"/>
  <c r="J122" i="7" s="1"/>
  <c r="K122" i="7" s="1"/>
  <c r="M120" i="7" s="1"/>
  <c r="W75" i="6"/>
  <c r="I73" i="7"/>
  <c r="J73" i="7" s="1"/>
  <c r="K73" i="7" s="1"/>
  <c r="W106" i="6"/>
  <c r="I104" i="7"/>
  <c r="J104" i="7" s="1"/>
  <c r="K104" i="7" s="1"/>
  <c r="W130" i="6"/>
  <c r="I128" i="7"/>
  <c r="J128" i="7" s="1"/>
  <c r="K128" i="7" s="1"/>
  <c r="H27" i="8"/>
  <c r="V162" i="6"/>
  <c r="W162" i="6" s="1"/>
  <c r="W104" i="6"/>
  <c r="I102" i="7"/>
  <c r="J102" i="7" s="1"/>
  <c r="K102" i="7" s="1"/>
  <c r="AJ13" i="9"/>
  <c r="AK26" i="4"/>
  <c r="AK29" i="4"/>
  <c r="V142" i="6"/>
  <c r="W142" i="6" s="1"/>
  <c r="I31" i="8"/>
  <c r="I30" i="8"/>
  <c r="N30" i="8"/>
  <c r="W16" i="6"/>
  <c r="I14" i="7"/>
  <c r="J14" i="7" s="1"/>
  <c r="K14" i="7" s="1"/>
  <c r="W117" i="6"/>
  <c r="I115" i="7"/>
  <c r="J115" i="7" s="1"/>
  <c r="K115" i="7" s="1"/>
  <c r="I43" i="7"/>
  <c r="J43" i="7" s="1"/>
  <c r="K43" i="7" s="1"/>
  <c r="W45" i="6"/>
  <c r="I68" i="7"/>
  <c r="J68" i="7" s="1"/>
  <c r="K68" i="7" s="1"/>
  <c r="W70" i="6"/>
  <c r="W96" i="6"/>
  <c r="I94" i="7"/>
  <c r="J94" i="7" s="1"/>
  <c r="K94" i="7" s="1"/>
  <c r="W105" i="6"/>
  <c r="I103" i="7"/>
  <c r="J103" i="7" s="1"/>
  <c r="K103" i="7" s="1"/>
  <c r="W46" i="6"/>
  <c r="I44" i="7"/>
  <c r="J44" i="7" s="1"/>
  <c r="K44" i="7" s="1"/>
  <c r="I50" i="7"/>
  <c r="J50" i="7" s="1"/>
  <c r="K50" i="7" s="1"/>
  <c r="W52" i="6"/>
  <c r="J23" i="8"/>
  <c r="O7" i="8"/>
  <c r="C23" i="8"/>
  <c r="I95" i="7"/>
  <c r="J95" i="7" s="1"/>
  <c r="K95" i="7" s="1"/>
  <c r="W97" i="6"/>
  <c r="V180" i="6"/>
  <c r="W180" i="6" s="1"/>
  <c r="V153" i="6"/>
  <c r="W153" i="6" s="1"/>
  <c r="U176" i="6"/>
  <c r="H24" i="8"/>
  <c r="L24" i="8"/>
  <c r="H25" i="8"/>
  <c r="O9" i="8"/>
  <c r="C25" i="8"/>
  <c r="V175" i="6"/>
  <c r="I70" i="7"/>
  <c r="J70" i="7" s="1"/>
  <c r="K70" i="7" s="1"/>
  <c r="W72" i="6"/>
  <c r="W21" i="6"/>
  <c r="I19" i="7"/>
  <c r="J19" i="7" s="1"/>
  <c r="K19" i="7" s="1"/>
  <c r="I49" i="7"/>
  <c r="J49" i="7" s="1"/>
  <c r="K49" i="7" s="1"/>
  <c r="W51" i="6"/>
  <c r="I39" i="7"/>
  <c r="J39" i="7" s="1"/>
  <c r="K39" i="7" s="1"/>
  <c r="W41" i="6"/>
  <c r="W93" i="6"/>
  <c r="I91" i="7"/>
  <c r="J91" i="7" s="1"/>
  <c r="K91" i="7" s="1"/>
  <c r="U181" i="6"/>
  <c r="K29" i="8"/>
  <c r="N29" i="8"/>
  <c r="W108" i="6"/>
  <c r="I106" i="7"/>
  <c r="J106" i="7" s="1"/>
  <c r="K106" i="7" s="1"/>
  <c r="E27" i="8" l="1"/>
  <c r="G25" i="8"/>
  <c r="J28" i="8"/>
  <c r="AQ93" i="1"/>
  <c r="D27" i="8"/>
  <c r="H29" i="8"/>
  <c r="D25" i="8"/>
  <c r="J24" i="8"/>
  <c r="J25" i="8"/>
  <c r="AQ52" i="1"/>
  <c r="J26" i="8"/>
  <c r="AQ70" i="1"/>
  <c r="AQ124" i="1"/>
  <c r="AQ116" i="1"/>
  <c r="K26" i="8"/>
  <c r="L25" i="8"/>
  <c r="AQ102" i="1"/>
  <c r="N46" i="7"/>
  <c r="C29" i="8"/>
  <c r="I23" i="8"/>
  <c r="N24" i="8"/>
  <c r="C24" i="8"/>
  <c r="H30" i="8"/>
  <c r="L26" i="8"/>
  <c r="L23" i="8"/>
  <c r="I26" i="8"/>
  <c r="D29" i="8"/>
  <c r="N31" i="8"/>
  <c r="J29" i="8"/>
  <c r="J31" i="8"/>
  <c r="L150" i="10"/>
  <c r="D31" i="8"/>
  <c r="H28" i="8"/>
  <c r="W133" i="6"/>
  <c r="X122" i="6" s="1"/>
  <c r="AK32" i="4"/>
  <c r="AL7" i="4" s="1"/>
  <c r="M29" i="7"/>
  <c r="L29" i="7"/>
  <c r="N29" i="7"/>
  <c r="N12" i="7"/>
  <c r="L12" i="7"/>
  <c r="M12" i="7"/>
  <c r="AQ50" i="1"/>
  <c r="R23" i="2"/>
  <c r="AQ8" i="1"/>
  <c r="AQ122" i="1"/>
  <c r="AQ48" i="1"/>
  <c r="AQ33" i="1"/>
  <c r="AQ38" i="1"/>
  <c r="S22" i="7"/>
  <c r="T22" i="7" s="1"/>
  <c r="U22" i="7" s="1"/>
  <c r="S18" i="7"/>
  <c r="T18" i="7" s="1"/>
  <c r="U18" i="7" s="1"/>
  <c r="AQ37" i="1"/>
  <c r="L81" i="7"/>
  <c r="N81" i="7"/>
  <c r="M81" i="7"/>
  <c r="N116" i="7"/>
  <c r="L116" i="7"/>
  <c r="M116" i="7"/>
  <c r="X125" i="6"/>
  <c r="M90" i="7"/>
  <c r="N90" i="7"/>
  <c r="L90" i="7"/>
  <c r="AQ115" i="1"/>
  <c r="V166" i="6"/>
  <c r="AQ62" i="1"/>
  <c r="M126" i="7"/>
  <c r="N126" i="7"/>
  <c r="L126" i="7"/>
  <c r="L26" i="7"/>
  <c r="N26" i="7"/>
  <c r="M26" i="7"/>
  <c r="AQ47" i="1"/>
  <c r="N9" i="7"/>
  <c r="L9" i="7"/>
  <c r="M9" i="7"/>
  <c r="N118" i="7"/>
  <c r="L118" i="7"/>
  <c r="M118" i="7"/>
  <c r="AQ41" i="1"/>
  <c r="X51" i="6"/>
  <c r="W175" i="6"/>
  <c r="V184" i="6"/>
  <c r="X97" i="6"/>
  <c r="AQ46" i="1"/>
  <c r="N103" i="7"/>
  <c r="M103" i="7"/>
  <c r="L103" i="7"/>
  <c r="AQ45" i="1"/>
  <c r="N115" i="7"/>
  <c r="M115" i="7"/>
  <c r="L115" i="7"/>
  <c r="G31" i="8"/>
  <c r="L46" i="7"/>
  <c r="S25" i="7"/>
  <c r="T25" i="7" s="1"/>
  <c r="U25" i="7" s="1"/>
  <c r="AQ130" i="1"/>
  <c r="N104" i="7"/>
  <c r="M104" i="7"/>
  <c r="L104" i="7"/>
  <c r="X75" i="6"/>
  <c r="AQ94" i="1"/>
  <c r="L109" i="7"/>
  <c r="M109" i="7"/>
  <c r="N109" i="7"/>
  <c r="AQ31" i="1"/>
  <c r="AQ86" i="1"/>
  <c r="N107" i="7"/>
  <c r="M107" i="7"/>
  <c r="L107" i="7"/>
  <c r="N24" i="7"/>
  <c r="L24" i="7"/>
  <c r="AQ54" i="1"/>
  <c r="AQ87" i="1"/>
  <c r="AQ77" i="1"/>
  <c r="AQ42" i="1"/>
  <c r="L105" i="7"/>
  <c r="N105" i="7"/>
  <c r="M105" i="7"/>
  <c r="X71" i="6"/>
  <c r="AQ64" i="1"/>
  <c r="X10" i="6"/>
  <c r="X37" i="6"/>
  <c r="D23" i="8"/>
  <c r="S9" i="7"/>
  <c r="T9" i="7" s="1"/>
  <c r="U9" i="7" s="1"/>
  <c r="AQ44" i="1"/>
  <c r="X83" i="6"/>
  <c r="L34" i="7"/>
  <c r="M34" i="7"/>
  <c r="N34" i="7"/>
  <c r="K30" i="8"/>
  <c r="H31" i="8"/>
  <c r="AQ101" i="1"/>
  <c r="N111" i="7"/>
  <c r="M111" i="7"/>
  <c r="L111" i="7"/>
  <c r="C27" i="8"/>
  <c r="X60" i="6"/>
  <c r="AQ118" i="1"/>
  <c r="N20" i="7"/>
  <c r="L20" i="7"/>
  <c r="M20" i="7"/>
  <c r="L33" i="7"/>
  <c r="M33" i="7"/>
  <c r="N33" i="7"/>
  <c r="AQ125" i="1"/>
  <c r="M31" i="7"/>
  <c r="M125" i="7"/>
  <c r="N125" i="7"/>
  <c r="L125" i="7"/>
  <c r="F28" i="8"/>
  <c r="AQ79" i="1"/>
  <c r="L6" i="7"/>
  <c r="N6" i="7"/>
  <c r="L134" i="7"/>
  <c r="M6" i="7"/>
  <c r="V6" i="7" s="1"/>
  <c r="X34" i="6"/>
  <c r="AQ129" i="1"/>
  <c r="M64" i="7"/>
  <c r="L64" i="7"/>
  <c r="N64" i="7"/>
  <c r="AQ110" i="1"/>
  <c r="M63" i="7"/>
  <c r="L63" i="7"/>
  <c r="N63" i="7"/>
  <c r="K25" i="8"/>
  <c r="X39" i="6"/>
  <c r="N101" i="7"/>
  <c r="M101" i="7"/>
  <c r="L101" i="7"/>
  <c r="X119" i="6"/>
  <c r="S30" i="7"/>
  <c r="T30" i="7" s="1"/>
  <c r="U30" i="7" s="1"/>
  <c r="AQ55" i="1"/>
  <c r="AQ91" i="1"/>
  <c r="N112" i="7"/>
  <c r="M112" i="7"/>
  <c r="L112" i="7"/>
  <c r="D30" i="8"/>
  <c r="N27" i="8"/>
  <c r="N76" i="7"/>
  <c r="M76" i="7"/>
  <c r="L76" i="7"/>
  <c r="AQ17" i="1"/>
  <c r="X128" i="6"/>
  <c r="L23" i="7"/>
  <c r="M23" i="7"/>
  <c r="N23" i="7"/>
  <c r="X28" i="6"/>
  <c r="X131" i="6"/>
  <c r="G28" i="8"/>
  <c r="AQ11" i="1"/>
  <c r="X82" i="6"/>
  <c r="AQ24" i="1"/>
  <c r="X24" i="6"/>
  <c r="S15" i="7"/>
  <c r="T15" i="7" s="1"/>
  <c r="U15" i="7" s="1"/>
  <c r="F29" i="8"/>
  <c r="AQ58" i="1"/>
  <c r="X85" i="6"/>
  <c r="N21" i="7"/>
  <c r="L21" i="7"/>
  <c r="M21" i="7"/>
  <c r="AQ120" i="1"/>
  <c r="X81" i="6"/>
  <c r="M10" i="7"/>
  <c r="L10" i="7"/>
  <c r="N10" i="7"/>
  <c r="AQ90" i="1"/>
  <c r="I24" i="8"/>
  <c r="L119" i="7"/>
  <c r="N119" i="7"/>
  <c r="M119" i="7"/>
  <c r="X13" i="6"/>
  <c r="N23" i="8"/>
  <c r="AQ73" i="1"/>
  <c r="X95" i="6"/>
  <c r="X56" i="6"/>
  <c r="X63" i="6"/>
  <c r="AQ9" i="1"/>
  <c r="N120" i="7"/>
  <c r="L27" i="8"/>
  <c r="M24" i="7"/>
  <c r="L25" i="7"/>
  <c r="M25" i="7"/>
  <c r="N25" i="7"/>
  <c r="AQ123" i="1"/>
  <c r="AQ74" i="1"/>
  <c r="L124" i="7"/>
  <c r="N124" i="7"/>
  <c r="M124" i="7"/>
  <c r="D28" i="8"/>
  <c r="S24" i="7"/>
  <c r="T24" i="7" s="1"/>
  <c r="U24" i="7" s="1"/>
  <c r="AL25" i="4"/>
  <c r="X20" i="6"/>
  <c r="AQ84" i="1"/>
  <c r="X69" i="6"/>
  <c r="N96" i="7"/>
  <c r="M96" i="7"/>
  <c r="L96" i="7"/>
  <c r="X9" i="6"/>
  <c r="X27" i="6"/>
  <c r="AQ29" i="1"/>
  <c r="X74" i="6"/>
  <c r="X126" i="6"/>
  <c r="D26" i="8"/>
  <c r="S21" i="7"/>
  <c r="T21" i="7" s="1"/>
  <c r="U21" i="7" s="1"/>
  <c r="AL22" i="4"/>
  <c r="AQ99" i="1"/>
  <c r="M98" i="7"/>
  <c r="N97" i="7"/>
  <c r="L97" i="7"/>
  <c r="M97" i="7"/>
  <c r="AQ68" i="1"/>
  <c r="X84" i="6"/>
  <c r="N67" i="7"/>
  <c r="M67" i="7"/>
  <c r="L67" i="7"/>
  <c r="AQ59" i="1"/>
  <c r="N95" i="7"/>
  <c r="M95" i="7"/>
  <c r="L95" i="7"/>
  <c r="X105" i="6"/>
  <c r="M127" i="7"/>
  <c r="N128" i="7"/>
  <c r="L128" i="7"/>
  <c r="M128" i="7"/>
  <c r="X111" i="6"/>
  <c r="X76" i="6"/>
  <c r="N40" i="7"/>
  <c r="L40" i="7"/>
  <c r="M40" i="7"/>
  <c r="X107" i="6"/>
  <c r="AQ61" i="1"/>
  <c r="M62" i="7"/>
  <c r="N62" i="7"/>
  <c r="L62" i="7"/>
  <c r="AQ57" i="1"/>
  <c r="E29" i="8"/>
  <c r="E32" i="8"/>
  <c r="L110" i="7"/>
  <c r="M110" i="7"/>
  <c r="N110" i="7"/>
  <c r="AQ15" i="1"/>
  <c r="X79" i="6"/>
  <c r="X129" i="6"/>
  <c r="S14" i="7"/>
  <c r="T14" i="7" s="1"/>
  <c r="U14" i="7" s="1"/>
  <c r="AL15" i="4"/>
  <c r="X103" i="6"/>
  <c r="AQ132" i="1"/>
  <c r="AQ67" i="1"/>
  <c r="X55" i="6"/>
  <c r="X91" i="6"/>
  <c r="X114" i="6"/>
  <c r="F27" i="8"/>
  <c r="AQ100" i="1"/>
  <c r="N15" i="7"/>
  <c r="M15" i="7"/>
  <c r="L15" i="7"/>
  <c r="L80" i="7"/>
  <c r="N80" i="7"/>
  <c r="M80" i="7"/>
  <c r="M83" i="7"/>
  <c r="L83" i="7"/>
  <c r="N83" i="7"/>
  <c r="AQ53" i="1"/>
  <c r="M79" i="7"/>
  <c r="N79" i="7"/>
  <c r="L79" i="7"/>
  <c r="F25" i="8"/>
  <c r="X52" i="6"/>
  <c r="X46" i="6"/>
  <c r="AQ96" i="1"/>
  <c r="X70" i="6"/>
  <c r="L102" i="7"/>
  <c r="N102" i="7"/>
  <c r="M102" i="7"/>
  <c r="X130" i="6"/>
  <c r="AQ75" i="1"/>
  <c r="N122" i="7"/>
  <c r="L122" i="7"/>
  <c r="M122" i="7"/>
  <c r="X116" i="6"/>
  <c r="X94" i="6"/>
  <c r="S12" i="7"/>
  <c r="T12" i="7" s="1"/>
  <c r="U12" i="7" s="1"/>
  <c r="AL13" i="4"/>
  <c r="S20" i="7"/>
  <c r="T20" i="7" s="1"/>
  <c r="U20" i="7" s="1"/>
  <c r="AL21" i="4"/>
  <c r="E28" i="8"/>
  <c r="X102" i="6"/>
  <c r="X31" i="6"/>
  <c r="X50" i="6"/>
  <c r="M84" i="7"/>
  <c r="N84" i="7"/>
  <c r="L84" i="7"/>
  <c r="AQ109" i="1"/>
  <c r="AQ26" i="1"/>
  <c r="X38" i="6"/>
  <c r="M52" i="7"/>
  <c r="N52" i="7"/>
  <c r="L52" i="7"/>
  <c r="N28" i="7"/>
  <c r="L28" i="7"/>
  <c r="M28" i="7"/>
  <c r="M85" i="7"/>
  <c r="N85" i="7"/>
  <c r="L85" i="7"/>
  <c r="L75" i="7"/>
  <c r="M75" i="7"/>
  <c r="N75" i="7"/>
  <c r="X42" i="6"/>
  <c r="AQ71" i="1"/>
  <c r="N59" i="7"/>
  <c r="M59" i="7"/>
  <c r="L59" i="7"/>
  <c r="X64" i="6"/>
  <c r="M55" i="7"/>
  <c r="N55" i="7"/>
  <c r="L55" i="7"/>
  <c r="AQ10" i="1"/>
  <c r="S13" i="7"/>
  <c r="T13" i="7" s="1"/>
  <c r="U13" i="7" s="1"/>
  <c r="AL14" i="4"/>
  <c r="K28" i="8"/>
  <c r="K32" i="8"/>
  <c r="AQ18" i="1"/>
  <c r="L16" i="7"/>
  <c r="N16" i="7"/>
  <c r="M16" i="7"/>
  <c r="X44" i="6"/>
  <c r="AQ36" i="1"/>
  <c r="X15" i="6"/>
  <c r="G30" i="8"/>
  <c r="C31" i="8"/>
  <c r="L99" i="7"/>
  <c r="M99" i="7"/>
  <c r="N99" i="7"/>
  <c r="AQ113" i="1"/>
  <c r="J27" i="8"/>
  <c r="AQ60" i="1"/>
  <c r="N17" i="7"/>
  <c r="L17" i="7"/>
  <c r="M17" i="7"/>
  <c r="X118" i="6"/>
  <c r="AQ35" i="1"/>
  <c r="N87" i="7"/>
  <c r="M87" i="7"/>
  <c r="L87" i="7"/>
  <c r="N123" i="7"/>
  <c r="M123" i="7"/>
  <c r="L123" i="7"/>
  <c r="AQ127" i="1"/>
  <c r="N28" i="8"/>
  <c r="E26" i="8"/>
  <c r="X49" i="6"/>
  <c r="L77" i="7"/>
  <c r="N77" i="7"/>
  <c r="M77" i="7"/>
  <c r="N38" i="7"/>
  <c r="M38" i="7"/>
  <c r="L38" i="7"/>
  <c r="G29" i="8"/>
  <c r="L127" i="7"/>
  <c r="N127" i="7"/>
  <c r="AQ66" i="1"/>
  <c r="L113" i="7"/>
  <c r="M113" i="7"/>
  <c r="N113" i="7"/>
  <c r="M108" i="7"/>
  <c r="N108" i="7"/>
  <c r="L108" i="7"/>
  <c r="AQ88" i="1"/>
  <c r="W166" i="6"/>
  <c r="X150" i="6" s="1"/>
  <c r="K24" i="8"/>
  <c r="X62" i="6"/>
  <c r="F23" i="8"/>
  <c r="AQ39" i="1"/>
  <c r="AQ119" i="1"/>
  <c r="X132" i="6"/>
  <c r="X67" i="6"/>
  <c r="M54" i="7"/>
  <c r="M53" i="7"/>
  <c r="L53" i="7"/>
  <c r="N53" i="7"/>
  <c r="M89" i="7"/>
  <c r="L89" i="7"/>
  <c r="N89" i="7"/>
  <c r="K31" i="8"/>
  <c r="AQ78" i="1"/>
  <c r="N98" i="7"/>
  <c r="L98" i="7"/>
  <c r="X17" i="6"/>
  <c r="AQ25" i="1"/>
  <c r="AQ28" i="1"/>
  <c r="AQ131" i="1"/>
  <c r="G26" i="8"/>
  <c r="N45" i="7"/>
  <c r="M45" i="7"/>
  <c r="L45" i="7"/>
  <c r="X11" i="6"/>
  <c r="AK16" i="3"/>
  <c r="S10" i="7"/>
  <c r="T10" i="7" s="1"/>
  <c r="U10" i="7" s="1"/>
  <c r="AL11" i="4"/>
  <c r="AQ43" i="1"/>
  <c r="X58" i="6"/>
  <c r="AQ23" i="1"/>
  <c r="X53" i="6"/>
  <c r="X120" i="6"/>
  <c r="AQ12" i="1"/>
  <c r="I25" i="8"/>
  <c r="X90" i="6"/>
  <c r="G24" i="8"/>
  <c r="AQ13" i="1"/>
  <c r="G23" i="8"/>
  <c r="X32" i="6"/>
  <c r="X73" i="6"/>
  <c r="AQ56" i="1"/>
  <c r="S19" i="7"/>
  <c r="T19" i="7" s="1"/>
  <c r="U19" i="7" s="1"/>
  <c r="AL20" i="4"/>
  <c r="L30" i="8"/>
  <c r="E31" i="8"/>
  <c r="S7" i="7"/>
  <c r="T7" i="7" s="1"/>
  <c r="U7" i="7" s="1"/>
  <c r="AL8" i="4"/>
  <c r="L120" i="7"/>
  <c r="I27" i="8"/>
  <c r="X123" i="6"/>
  <c r="X29" i="6"/>
  <c r="L72" i="7"/>
  <c r="M72" i="7"/>
  <c r="N72" i="7"/>
  <c r="H26" i="8"/>
  <c r="M78" i="7"/>
  <c r="L78" i="7"/>
  <c r="N78" i="7"/>
  <c r="X99" i="6"/>
  <c r="AQ20" i="1"/>
  <c r="L66" i="7"/>
  <c r="M66" i="7"/>
  <c r="N66" i="7"/>
  <c r="N82" i="7"/>
  <c r="M82" i="7"/>
  <c r="L82" i="7"/>
  <c r="AQ98" i="1"/>
  <c r="N57" i="7"/>
  <c r="L57" i="7"/>
  <c r="M57" i="7"/>
  <c r="T6" i="7"/>
  <c r="U6" i="7" s="1"/>
  <c r="X41" i="6"/>
  <c r="L49" i="7"/>
  <c r="N49" i="7"/>
  <c r="M49" i="7"/>
  <c r="M44" i="7"/>
  <c r="N44" i="7"/>
  <c r="L44" i="7"/>
  <c r="X45" i="6"/>
  <c r="X117" i="6"/>
  <c r="M46" i="7"/>
  <c r="L92" i="7"/>
  <c r="N92" i="7"/>
  <c r="M92" i="7"/>
  <c r="AJ16" i="9"/>
  <c r="L42" i="7"/>
  <c r="N42" i="7"/>
  <c r="M42" i="7"/>
  <c r="X113" i="6"/>
  <c r="AQ19" i="1"/>
  <c r="X22" i="6"/>
  <c r="AQ89" i="1"/>
  <c r="N31" i="7"/>
  <c r="X127" i="6"/>
  <c r="AQ49" i="1"/>
  <c r="AQ34" i="1"/>
  <c r="AQ40" i="1"/>
  <c r="X43" i="6"/>
  <c r="N56" i="7"/>
  <c r="M56" i="7"/>
  <c r="L56" i="7"/>
  <c r="S23" i="7"/>
  <c r="T23" i="7" s="1"/>
  <c r="U23" i="7" s="1"/>
  <c r="AL24" i="4"/>
  <c r="F24" i="8"/>
  <c r="X121" i="6"/>
  <c r="N11" i="7"/>
  <c r="L11" i="7"/>
  <c r="M11" i="7"/>
  <c r="U184" i="6"/>
  <c r="AQ32" i="1"/>
  <c r="M71" i="7"/>
  <c r="L71" i="7"/>
  <c r="N71" i="7"/>
  <c r="N93" i="7"/>
  <c r="L93" i="7"/>
  <c r="M93" i="7"/>
  <c r="AQ63" i="1"/>
  <c r="AQ108" i="1"/>
  <c r="M91" i="7"/>
  <c r="L91" i="7"/>
  <c r="N91" i="7"/>
  <c r="N39" i="7"/>
  <c r="L39" i="7"/>
  <c r="M39" i="7"/>
  <c r="AQ21" i="1"/>
  <c r="X72" i="6"/>
  <c r="E24" i="8"/>
  <c r="N43" i="7"/>
  <c r="L43" i="7"/>
  <c r="M43" i="7"/>
  <c r="AQ16" i="1"/>
  <c r="L106" i="7"/>
  <c r="N106" i="7"/>
  <c r="M106" i="7"/>
  <c r="X93" i="6"/>
  <c r="AQ51" i="1"/>
  <c r="M19" i="7"/>
  <c r="N19" i="7"/>
  <c r="L19" i="7"/>
  <c r="L70" i="7"/>
  <c r="M70" i="7"/>
  <c r="N70" i="7"/>
  <c r="AQ97" i="1"/>
  <c r="L50" i="7"/>
  <c r="N50" i="7"/>
  <c r="M50" i="7"/>
  <c r="AQ105" i="1"/>
  <c r="N94" i="7"/>
  <c r="L94" i="7"/>
  <c r="M94" i="7"/>
  <c r="N68" i="7"/>
  <c r="L68" i="7"/>
  <c r="M68" i="7"/>
  <c r="AQ117" i="1"/>
  <c r="L14" i="7"/>
  <c r="N14" i="7"/>
  <c r="M14" i="7"/>
  <c r="E30" i="8"/>
  <c r="S28" i="7"/>
  <c r="T28" i="7" s="1"/>
  <c r="U28" i="7" s="1"/>
  <c r="AL29" i="4"/>
  <c r="AQ104" i="1"/>
  <c r="X104" i="6"/>
  <c r="AQ106" i="1"/>
  <c r="N73" i="7"/>
  <c r="M73" i="7"/>
  <c r="L73" i="7"/>
  <c r="X124" i="6"/>
  <c r="M114" i="7"/>
  <c r="L114" i="7"/>
  <c r="N114" i="7"/>
  <c r="AQ111" i="1"/>
  <c r="AQ76" i="1"/>
  <c r="N74" i="7"/>
  <c r="M74" i="7"/>
  <c r="L74" i="7"/>
  <c r="M100" i="7"/>
  <c r="L100" i="7"/>
  <c r="N100" i="7"/>
  <c r="AQ14" i="1"/>
  <c r="M48" i="7"/>
  <c r="N48" i="7"/>
  <c r="L48" i="7"/>
  <c r="S26" i="7"/>
  <c r="T26" i="7" s="1"/>
  <c r="U26" i="7" s="1"/>
  <c r="AL27" i="4"/>
  <c r="X26" i="6"/>
  <c r="L36" i="7"/>
  <c r="N36" i="7"/>
  <c r="M36" i="7"/>
  <c r="AQ30" i="1"/>
  <c r="X87" i="6"/>
  <c r="X77" i="6"/>
  <c r="AQ107" i="1"/>
  <c r="N69" i="7"/>
  <c r="M69" i="7"/>
  <c r="L69" i="7"/>
  <c r="X61" i="6"/>
  <c r="X158" i="6"/>
  <c r="X57" i="6"/>
  <c r="L8" i="7"/>
  <c r="M8" i="7"/>
  <c r="N8" i="7"/>
  <c r="M35" i="7"/>
  <c r="L35" i="7"/>
  <c r="N35" i="7"/>
  <c r="C30" i="8"/>
  <c r="O16" i="8"/>
  <c r="C32" i="8"/>
  <c r="X18" i="6"/>
  <c r="AQ83" i="1"/>
  <c r="AQ112" i="1"/>
  <c r="X36" i="6"/>
  <c r="L13" i="7"/>
  <c r="M13" i="7"/>
  <c r="N13" i="7"/>
  <c r="L31" i="8"/>
  <c r="X101" i="6"/>
  <c r="S27" i="7"/>
  <c r="T27" i="7" s="1"/>
  <c r="U27" i="7" s="1"/>
  <c r="AL28" i="4"/>
  <c r="G27" i="8"/>
  <c r="N58" i="7"/>
  <c r="M58" i="7"/>
  <c r="L58" i="7"/>
  <c r="X19" i="6"/>
  <c r="AQ22" i="1"/>
  <c r="X35" i="6"/>
  <c r="L31" i="7"/>
  <c r="S29" i="7"/>
  <c r="T29" i="7" s="1"/>
  <c r="U29" i="7" s="1"/>
  <c r="AL30" i="4"/>
  <c r="I28" i="8"/>
  <c r="C26" i="8"/>
  <c r="L47" i="7"/>
  <c r="M47" i="7"/>
  <c r="N47" i="7"/>
  <c r="I131" i="7"/>
  <c r="J131" i="7" s="1"/>
  <c r="K131" i="7" s="1"/>
  <c r="M32" i="7"/>
  <c r="N32" i="7"/>
  <c r="L32" i="7"/>
  <c r="X40" i="6"/>
  <c r="AQ92" i="1"/>
  <c r="X66" i="6"/>
  <c r="X115" i="6"/>
  <c r="AQ65" i="1"/>
  <c r="M86" i="7"/>
  <c r="L86" i="7"/>
  <c r="N86" i="7"/>
  <c r="E25" i="8"/>
  <c r="D24" i="8"/>
  <c r="L60" i="7"/>
  <c r="N60" i="7"/>
  <c r="M60" i="7"/>
  <c r="H23" i="8"/>
  <c r="L37" i="7"/>
  <c r="N37" i="7"/>
  <c r="M37" i="7"/>
  <c r="AQ103" i="1"/>
  <c r="N117" i="7"/>
  <c r="M117" i="7"/>
  <c r="L117" i="7"/>
  <c r="N130" i="7"/>
  <c r="L130" i="7"/>
  <c r="M130" i="7"/>
  <c r="M65" i="7"/>
  <c r="N65" i="7"/>
  <c r="L65" i="7"/>
  <c r="S17" i="7"/>
  <c r="T17" i="7" s="1"/>
  <c r="U17" i="7" s="1"/>
  <c r="AL18" i="4"/>
  <c r="AQ114" i="1"/>
  <c r="F30" i="8"/>
  <c r="X78" i="6"/>
  <c r="X100" i="6"/>
  <c r="AQ128" i="1"/>
  <c r="X25" i="6"/>
  <c r="S11" i="7"/>
  <c r="T11" i="7" s="1"/>
  <c r="U11" i="7" s="1"/>
  <c r="AL12" i="4"/>
  <c r="M129" i="7"/>
  <c r="L129" i="7"/>
  <c r="N129" i="7"/>
  <c r="F26" i="8"/>
  <c r="X47" i="6"/>
  <c r="AQ82" i="1"/>
  <c r="AC6" i="7"/>
  <c r="AD6" i="7" s="1"/>
  <c r="AE15" i="7" s="1"/>
  <c r="AB15" i="7"/>
  <c r="AC15" i="7" s="1"/>
  <c r="AD15" i="7" s="1"/>
  <c r="L22" i="7"/>
  <c r="M22" i="7"/>
  <c r="N22" i="7"/>
  <c r="M41" i="7"/>
  <c r="N41" i="7"/>
  <c r="L41" i="7"/>
  <c r="L29" i="8"/>
  <c r="X157" i="6"/>
  <c r="AQ85" i="1"/>
  <c r="X23" i="6"/>
  <c r="L51" i="7"/>
  <c r="M51" i="7"/>
  <c r="N51" i="7"/>
  <c r="AQ81" i="1"/>
  <c r="X12" i="6"/>
  <c r="N25" i="8"/>
  <c r="N88" i="7"/>
  <c r="M88" i="7"/>
  <c r="L88" i="7"/>
  <c r="AQ121" i="1"/>
  <c r="S8" i="7"/>
  <c r="T8" i="7" s="1"/>
  <c r="U8" i="7" s="1"/>
  <c r="AL9" i="4"/>
  <c r="K23" i="8"/>
  <c r="N30" i="7"/>
  <c r="L30" i="7"/>
  <c r="M30" i="7"/>
  <c r="AQ95" i="1"/>
  <c r="N54" i="7"/>
  <c r="L54" i="7"/>
  <c r="L61" i="7"/>
  <c r="N61" i="7"/>
  <c r="M61" i="7"/>
  <c r="J30" i="8"/>
  <c r="F31" i="8"/>
  <c r="L7" i="7"/>
  <c r="M7" i="7"/>
  <c r="N7" i="7"/>
  <c r="X160" i="6"/>
  <c r="AQ27" i="1"/>
  <c r="N121" i="7"/>
  <c r="M121" i="7"/>
  <c r="V28" i="7" s="1"/>
  <c r="L121" i="7"/>
  <c r="N27" i="7"/>
  <c r="L27" i="7"/>
  <c r="M27" i="7"/>
  <c r="AQ126" i="1"/>
  <c r="L28" i="8"/>
  <c r="AQ80" i="1"/>
  <c r="X80" i="6"/>
  <c r="M18" i="7"/>
  <c r="L18" i="7"/>
  <c r="N18" i="7"/>
  <c r="X68" i="6"/>
  <c r="AQ69" i="1"/>
  <c r="X98" i="6"/>
  <c r="X59" i="6"/>
  <c r="V15" i="7" l="1"/>
  <c r="V14" i="7"/>
  <c r="V10" i="7"/>
  <c r="X54" i="6"/>
  <c r="AL19" i="4"/>
  <c r="X154" i="6"/>
  <c r="X148" i="6"/>
  <c r="AL10" i="4"/>
  <c r="AL26" i="4"/>
  <c r="X16" i="6"/>
  <c r="X108" i="6"/>
  <c r="X65" i="6"/>
  <c r="AL23" i="4"/>
  <c r="X106" i="6"/>
  <c r="V23" i="7"/>
  <c r="AL16" i="4"/>
  <c r="AL31" i="4"/>
  <c r="X88" i="6"/>
  <c r="X92" i="6"/>
  <c r="X112" i="6"/>
  <c r="X30" i="6"/>
  <c r="X14" i="6"/>
  <c r="X96" i="6"/>
  <c r="X21" i="6"/>
  <c r="X110" i="6"/>
  <c r="X8" i="6"/>
  <c r="X109" i="6"/>
  <c r="X33" i="6"/>
  <c r="X89" i="6"/>
  <c r="X141" i="6"/>
  <c r="X48" i="6"/>
  <c r="X86" i="6"/>
  <c r="AL17" i="4"/>
  <c r="AE12" i="7"/>
  <c r="AE7" i="7"/>
  <c r="X144" i="6"/>
  <c r="V30" i="7"/>
  <c r="X164" i="6"/>
  <c r="V31" i="7"/>
  <c r="V12" i="7"/>
  <c r="V27" i="7"/>
  <c r="W184" i="6"/>
  <c r="X175" i="6" s="1"/>
  <c r="V7" i="7"/>
  <c r="AL13" i="3"/>
  <c r="V8" i="7"/>
  <c r="AL11" i="3"/>
  <c r="V16" i="7"/>
  <c r="X155" i="6"/>
  <c r="X152" i="6"/>
  <c r="X161" i="6"/>
  <c r="X151" i="6"/>
  <c r="X147" i="6"/>
  <c r="X149" i="6"/>
  <c r="X163" i="6"/>
  <c r="X165" i="6"/>
  <c r="AE11" i="7"/>
  <c r="AE9" i="7"/>
  <c r="AL12" i="3"/>
  <c r="AE6" i="7"/>
  <c r="X145" i="6"/>
  <c r="V17" i="7"/>
  <c r="AK7" i="9"/>
  <c r="AK16" i="9" s="1"/>
  <c r="AQ133" i="1"/>
  <c r="AL7" i="3"/>
  <c r="V19" i="7"/>
  <c r="V13" i="7"/>
  <c r="AL8" i="3"/>
  <c r="V18" i="7"/>
  <c r="V22" i="7"/>
  <c r="X156" i="6"/>
  <c r="X142" i="6"/>
  <c r="X146" i="6"/>
  <c r="V24" i="7"/>
  <c r="AL14" i="3"/>
  <c r="AE14" i="7"/>
  <c r="AL9" i="3"/>
  <c r="X143" i="6"/>
  <c r="L131" i="7"/>
  <c r="L133" i="7" s="1"/>
  <c r="L135" i="7" s="1"/>
  <c r="V26" i="7"/>
  <c r="AE13" i="7"/>
  <c r="V11" i="7"/>
  <c r="AE8" i="7"/>
  <c r="AL10" i="3"/>
  <c r="V20" i="7"/>
  <c r="S31" i="7"/>
  <c r="T31" i="7" s="1"/>
  <c r="U31" i="7" s="1"/>
  <c r="V21" i="7"/>
  <c r="AE10" i="7"/>
  <c r="V9" i="7"/>
  <c r="V25" i="7"/>
  <c r="V29" i="7"/>
  <c r="X159" i="6"/>
  <c r="X162" i="6"/>
  <c r="AL15" i="3"/>
  <c r="X153" i="6"/>
  <c r="AL32" i="4" l="1"/>
  <c r="X133" i="6"/>
  <c r="X166" i="6"/>
  <c r="X177" i="6"/>
  <c r="X178" i="6"/>
  <c r="X183" i="6"/>
  <c r="X180" i="6"/>
  <c r="X181" i="6"/>
  <c r="X179" i="6"/>
  <c r="X176" i="6"/>
  <c r="X182" i="6"/>
  <c r="AL16" i="3"/>
  <c r="X184" i="6" l="1"/>
</calcChain>
</file>

<file path=xl/sharedStrings.xml><?xml version="1.0" encoding="utf-8"?>
<sst xmlns="http://schemas.openxmlformats.org/spreadsheetml/2006/main" count="5460" uniqueCount="554">
  <si>
    <t>Subregiones</t>
  </si>
  <si>
    <t>Valle de Aburrá</t>
  </si>
  <si>
    <t>Bajo Cauca</t>
  </si>
  <si>
    <t>Magdalena Medio</t>
  </si>
  <si>
    <t>Nordeste</t>
  </si>
  <si>
    <t>Norte</t>
  </si>
  <si>
    <t>Occidente</t>
  </si>
  <si>
    <t>Oriente</t>
  </si>
  <si>
    <t>Suroeste</t>
  </si>
  <si>
    <t>Urabá</t>
  </si>
  <si>
    <t>Código región</t>
  </si>
  <si>
    <t>SR01</t>
  </si>
  <si>
    <t>SR02</t>
  </si>
  <si>
    <t>SR03</t>
  </si>
  <si>
    <t>SR04</t>
  </si>
  <si>
    <t>SR05</t>
  </si>
  <si>
    <t>SR06</t>
  </si>
  <si>
    <t>SR07</t>
  </si>
  <si>
    <t>SR08</t>
  </si>
  <si>
    <t>SR09</t>
  </si>
  <si>
    <t>Zonas</t>
  </si>
  <si>
    <t>Centro</t>
  </si>
  <si>
    <t xml:space="preserve">Norte </t>
  </si>
  <si>
    <t xml:space="preserve">Sur </t>
  </si>
  <si>
    <t>Ribereña</t>
  </si>
  <si>
    <t>Nus</t>
  </si>
  <si>
    <t>Meseta</t>
  </si>
  <si>
    <t>Minera</t>
  </si>
  <si>
    <t xml:space="preserve">Río Porce </t>
  </si>
  <si>
    <t>Vertiente Chorros Blancos</t>
  </si>
  <si>
    <t>Río Grande y Chico</t>
  </si>
  <si>
    <t>Río Cauca</t>
  </si>
  <si>
    <t>Cuenca del Río Sucio</t>
  </si>
  <si>
    <t>Cauca Medio</t>
  </si>
  <si>
    <t>Páramo</t>
  </si>
  <si>
    <t>Embalses</t>
  </si>
  <si>
    <t>Bosques</t>
  </si>
  <si>
    <t>Valle de San Nicolás</t>
  </si>
  <si>
    <t>Sinifaná</t>
  </si>
  <si>
    <t>San Juan</t>
  </si>
  <si>
    <t>Penderisco</t>
  </si>
  <si>
    <t>Cartama</t>
  </si>
  <si>
    <t>Atrato Medio</t>
  </si>
  <si>
    <t>Código zona</t>
  </si>
  <si>
    <t>Z01</t>
  </si>
  <si>
    <t>Z02</t>
  </si>
  <si>
    <t>Z03</t>
  </si>
  <si>
    <t>Z04</t>
  </si>
  <si>
    <t>Z06</t>
  </si>
  <si>
    <t>Z05</t>
  </si>
  <si>
    <t>Z07</t>
  </si>
  <si>
    <t>Z08</t>
  </si>
  <si>
    <t>Z09</t>
  </si>
  <si>
    <t>Z10</t>
  </si>
  <si>
    <t>Z11</t>
  </si>
  <si>
    <t>Z12</t>
  </si>
  <si>
    <t>Z13</t>
  </si>
  <si>
    <t>Z14</t>
  </si>
  <si>
    <t>Z15</t>
  </si>
  <si>
    <t>Z16</t>
  </si>
  <si>
    <t>Z17</t>
  </si>
  <si>
    <t>Z18</t>
  </si>
  <si>
    <t>Z19</t>
  </si>
  <si>
    <t>Z20</t>
  </si>
  <si>
    <t>Z21</t>
  </si>
  <si>
    <t>Z22</t>
  </si>
  <si>
    <t>Z23</t>
  </si>
  <si>
    <t>Z24</t>
  </si>
  <si>
    <t>Z25</t>
  </si>
  <si>
    <t>05001</t>
  </si>
  <si>
    <t>05079</t>
  </si>
  <si>
    <t>05308</t>
  </si>
  <si>
    <t>05088</t>
  </si>
  <si>
    <t>05212</t>
  </si>
  <si>
    <t>05266</t>
  </si>
  <si>
    <t>05360</t>
  </si>
  <si>
    <t>05380</t>
  </si>
  <si>
    <t>05631</t>
  </si>
  <si>
    <t>05129</t>
  </si>
  <si>
    <t>05120</t>
  </si>
  <si>
    <t>05154</t>
  </si>
  <si>
    <t>05250</t>
  </si>
  <si>
    <t>05495</t>
  </si>
  <si>
    <t>05790</t>
  </si>
  <si>
    <t>05895</t>
  </si>
  <si>
    <t>05579</t>
  </si>
  <si>
    <t>05585</t>
  </si>
  <si>
    <t>05591</t>
  </si>
  <si>
    <t>05893</t>
  </si>
  <si>
    <t>05142</t>
  </si>
  <si>
    <t>05425</t>
  </si>
  <si>
    <t>05190</t>
  </si>
  <si>
    <t>05670</t>
  </si>
  <si>
    <t>05690</t>
  </si>
  <si>
    <t>05031</t>
  </si>
  <si>
    <t>05858</t>
  </si>
  <si>
    <t>05885</t>
  </si>
  <si>
    <t>05890</t>
  </si>
  <si>
    <t>05736</t>
  </si>
  <si>
    <t>05604</t>
  </si>
  <si>
    <t>05040</t>
  </si>
  <si>
    <t>05150</t>
  </si>
  <si>
    <t>05310</t>
  </si>
  <si>
    <t>05315</t>
  </si>
  <si>
    <t>05038</t>
  </si>
  <si>
    <t>05107</t>
  </si>
  <si>
    <t>05134</t>
  </si>
  <si>
    <t>05854</t>
  </si>
  <si>
    <t>05887</t>
  </si>
  <si>
    <t>05086</t>
  </si>
  <si>
    <t>05237</t>
  </si>
  <si>
    <t>05264</t>
  </si>
  <si>
    <t>05658</t>
  </si>
  <si>
    <t>05664</t>
  </si>
  <si>
    <t>05686</t>
  </si>
  <si>
    <t>05361</t>
  </si>
  <si>
    <t>05647</t>
  </si>
  <si>
    <t>05819</t>
  </si>
  <si>
    <t>05004</t>
  </si>
  <si>
    <t>05138</t>
  </si>
  <si>
    <t>05234</t>
  </si>
  <si>
    <t>05284</t>
  </si>
  <si>
    <t>05543</t>
  </si>
  <si>
    <t>05842</t>
  </si>
  <si>
    <t>05044</t>
  </si>
  <si>
    <t>05059</t>
  </si>
  <si>
    <t>05113</t>
  </si>
  <si>
    <t>05125</t>
  </si>
  <si>
    <t>05240</t>
  </si>
  <si>
    <t>05306</t>
  </si>
  <si>
    <t>05347</t>
  </si>
  <si>
    <t>05411</t>
  </si>
  <si>
    <t>05501</t>
  </si>
  <si>
    <t>05628</t>
  </si>
  <si>
    <t>05656</t>
  </si>
  <si>
    <t>05042</t>
  </si>
  <si>
    <t>05761</t>
  </si>
  <si>
    <t>05002</t>
  </si>
  <si>
    <t>05055</t>
  </si>
  <si>
    <t>05483</t>
  </si>
  <si>
    <t>05756</t>
  </si>
  <si>
    <t>05021</t>
  </si>
  <si>
    <t>05206</t>
  </si>
  <si>
    <t>05541</t>
  </si>
  <si>
    <t>05321</t>
  </si>
  <si>
    <t>05313</t>
  </si>
  <si>
    <t>05649</t>
  </si>
  <si>
    <t>05667</t>
  </si>
  <si>
    <t>05197</t>
  </si>
  <si>
    <t>05652</t>
  </si>
  <si>
    <t>05660</t>
  </si>
  <si>
    <t>05148</t>
  </si>
  <si>
    <t>05607</t>
  </si>
  <si>
    <t>05697</t>
  </si>
  <si>
    <t>05318</t>
  </si>
  <si>
    <t>05376</t>
  </si>
  <si>
    <t>05400</t>
  </si>
  <si>
    <t>05440</t>
  </si>
  <si>
    <t>05615</t>
  </si>
  <si>
    <t>05674</t>
  </si>
  <si>
    <t>05030</t>
  </si>
  <si>
    <t>05036</t>
  </si>
  <si>
    <t>05282</t>
  </si>
  <si>
    <t>05861</t>
  </si>
  <si>
    <t>05809</t>
  </si>
  <si>
    <t>05034</t>
  </si>
  <si>
    <t>05091</t>
  </si>
  <si>
    <t>05101</t>
  </si>
  <si>
    <t>05353</t>
  </si>
  <si>
    <t>05364</t>
  </si>
  <si>
    <t>05093</t>
  </si>
  <si>
    <t>05209</t>
  </si>
  <si>
    <t>05642</t>
  </si>
  <si>
    <t>05847</t>
  </si>
  <si>
    <t>05145</t>
  </si>
  <si>
    <t>05368</t>
  </si>
  <si>
    <t>05390</t>
  </si>
  <si>
    <t>05467</t>
  </si>
  <si>
    <t>05576</t>
  </si>
  <si>
    <t>05679</t>
  </si>
  <si>
    <t>05789</t>
  </si>
  <si>
    <t>05792</t>
  </si>
  <si>
    <t>05856</t>
  </si>
  <si>
    <t>05045</t>
  </si>
  <si>
    <t>05147</t>
  </si>
  <si>
    <t>05172</t>
  </si>
  <si>
    <t>05480</t>
  </si>
  <si>
    <t>05837</t>
  </si>
  <si>
    <t>05051</t>
  </si>
  <si>
    <t>05490</t>
  </si>
  <si>
    <t>05659</t>
  </si>
  <si>
    <t>05665</t>
  </si>
  <si>
    <t>05475</t>
  </si>
  <si>
    <t>05873</t>
  </si>
  <si>
    <t>Municipios</t>
  </si>
  <si>
    <t>Medellín</t>
  </si>
  <si>
    <t>Barbosa</t>
  </si>
  <si>
    <t>Girardota</t>
  </si>
  <si>
    <t>Bello</t>
  </si>
  <si>
    <t>Copacabana</t>
  </si>
  <si>
    <t>Envigado</t>
  </si>
  <si>
    <t>Itagüí</t>
  </si>
  <si>
    <t>La Estrella</t>
  </si>
  <si>
    <t>Sabaneta</t>
  </si>
  <si>
    <t>Caldas</t>
  </si>
  <si>
    <t>Cáceres</t>
  </si>
  <si>
    <t>Caucasia</t>
  </si>
  <si>
    <t>El Bagre</t>
  </si>
  <si>
    <t>Nechí</t>
  </si>
  <si>
    <t>Tarazá</t>
  </si>
  <si>
    <t>Zaragoza</t>
  </si>
  <si>
    <t>Puerto Berrío</t>
  </si>
  <si>
    <t>Puerto Nare</t>
  </si>
  <si>
    <t>Puerto Triunfo</t>
  </si>
  <si>
    <t>Yondó</t>
  </si>
  <si>
    <t>Caracolí</t>
  </si>
  <si>
    <t>Maceo</t>
  </si>
  <si>
    <t>Cisneros</t>
  </si>
  <si>
    <t>San Roque</t>
  </si>
  <si>
    <t>Santo Domingo</t>
  </si>
  <si>
    <t>Amalfi</t>
  </si>
  <si>
    <t>Vegachí</t>
  </si>
  <si>
    <t>Yalí</t>
  </si>
  <si>
    <t>Yolombó</t>
  </si>
  <si>
    <t>Segovia</t>
  </si>
  <si>
    <t>Remedios</t>
  </si>
  <si>
    <t>Anorí</t>
  </si>
  <si>
    <t>Carolina del Príncipe</t>
  </si>
  <si>
    <t>Gómez Plata</t>
  </si>
  <si>
    <t>Guadalupe</t>
  </si>
  <si>
    <t>Angostura</t>
  </si>
  <si>
    <t>Briceño</t>
  </si>
  <si>
    <t>Campamento</t>
  </si>
  <si>
    <t>Valdivia</t>
  </si>
  <si>
    <t>Yarumal</t>
  </si>
  <si>
    <t>Belmira</t>
  </si>
  <si>
    <t>Donmatías</t>
  </si>
  <si>
    <t>Entrerríos</t>
  </si>
  <si>
    <t>San José de la Montaña</t>
  </si>
  <si>
    <t>San Pedro de los Milagros</t>
  </si>
  <si>
    <t>Santa Rosa de Osos</t>
  </si>
  <si>
    <t>Ituango</t>
  </si>
  <si>
    <t>San Andrés de Cuerquia</t>
  </si>
  <si>
    <t>Toledo</t>
  </si>
  <si>
    <t>Abriaquí</t>
  </si>
  <si>
    <t>Cañasgordas</t>
  </si>
  <si>
    <t>Dabeiba</t>
  </si>
  <si>
    <t>Frontino</t>
  </si>
  <si>
    <t>Peque</t>
  </si>
  <si>
    <t>Uramita</t>
  </si>
  <si>
    <t>Anzá</t>
  </si>
  <si>
    <t>Armenia</t>
  </si>
  <si>
    <t>Buriticá</t>
  </si>
  <si>
    <t>Caicedo</t>
  </si>
  <si>
    <t>Ebéjico</t>
  </si>
  <si>
    <t>Giraldo</t>
  </si>
  <si>
    <t>Heliconia</t>
  </si>
  <si>
    <t>Liborina</t>
  </si>
  <si>
    <t>Olaya</t>
  </si>
  <si>
    <t>Sabanalarga</t>
  </si>
  <si>
    <t>San Jerónimo</t>
  </si>
  <si>
    <t>Santa Fe de Antioquia</t>
  </si>
  <si>
    <t>Sopetrán</t>
  </si>
  <si>
    <t>Abejorral</t>
  </si>
  <si>
    <t>Argelia</t>
  </si>
  <si>
    <t>Nariño</t>
  </si>
  <si>
    <t>Sonsón</t>
  </si>
  <si>
    <t>Alejandría</t>
  </si>
  <si>
    <t>Concepción</t>
  </si>
  <si>
    <t>El Peñol</t>
  </si>
  <si>
    <t>Guatapé</t>
  </si>
  <si>
    <t>Granada</t>
  </si>
  <si>
    <t>San Carlos</t>
  </si>
  <si>
    <t>San Rafael</t>
  </si>
  <si>
    <t>Cocorná</t>
  </si>
  <si>
    <t>San Francisco</t>
  </si>
  <si>
    <t>San Luis</t>
  </si>
  <si>
    <t>El Carmen de Viboral</t>
  </si>
  <si>
    <t>El Retiro</t>
  </si>
  <si>
    <t>El Santuario</t>
  </si>
  <si>
    <t>Guarne</t>
  </si>
  <si>
    <t>La Ceja del Tambo</t>
  </si>
  <si>
    <t>La Unión</t>
  </si>
  <si>
    <t>Marinilla</t>
  </si>
  <si>
    <t>Rionegro</t>
  </si>
  <si>
    <t>San Vicente Ferrer</t>
  </si>
  <si>
    <t>Amagá</t>
  </si>
  <si>
    <t>Angelópolis</t>
  </si>
  <si>
    <t>Fredonia</t>
  </si>
  <si>
    <t>Venecia</t>
  </si>
  <si>
    <t>Titiribí</t>
  </si>
  <si>
    <t>Andes</t>
  </si>
  <si>
    <t>Betania</t>
  </si>
  <si>
    <t>Ciudad Bolívar</t>
  </si>
  <si>
    <t>Hispania</t>
  </si>
  <si>
    <t>Jardín</t>
  </si>
  <si>
    <t>Betulia</t>
  </si>
  <si>
    <t>Concordia</t>
  </si>
  <si>
    <t>Salgar</t>
  </si>
  <si>
    <t>Urrao</t>
  </si>
  <si>
    <t>Caramanta</t>
  </si>
  <si>
    <t>Jericó</t>
  </si>
  <si>
    <t>La Pintada</t>
  </si>
  <si>
    <t>Montebello</t>
  </si>
  <si>
    <t>Pueblorrico</t>
  </si>
  <si>
    <t>Santa Bárbara</t>
  </si>
  <si>
    <t>Támesis</t>
  </si>
  <si>
    <t>Tarso</t>
  </si>
  <si>
    <t>Valparaíso</t>
  </si>
  <si>
    <t>Apartadó</t>
  </si>
  <si>
    <t>Carepa</t>
  </si>
  <si>
    <t>Chigorodó</t>
  </si>
  <si>
    <t>Mutatá</t>
  </si>
  <si>
    <t>Turbo</t>
  </si>
  <si>
    <t>Arboletes</t>
  </si>
  <si>
    <t>Necoclí</t>
  </si>
  <si>
    <t>San Juan de Urabá</t>
  </si>
  <si>
    <t>San Pedro de Urabá</t>
  </si>
  <si>
    <t>Murindó</t>
  </si>
  <si>
    <t>Vigía del Fuerte</t>
  </si>
  <si>
    <t>Código municipal DANE</t>
  </si>
  <si>
    <t>Tabla 4.</t>
  </si>
  <si>
    <t>Cifras a precios corrientes en miles de millones de pesos</t>
  </si>
  <si>
    <t>Año 2018 preliminar, año base 2015</t>
  </si>
  <si>
    <t xml:space="preserve">Productos de café </t>
  </si>
  <si>
    <t>Otros productos agrícolas</t>
  </si>
  <si>
    <t>Animales vivos, productos animales y productos de la caza</t>
  </si>
  <si>
    <t>Productos de la pesca, la acuicultura y servicios relacionados</t>
  </si>
  <si>
    <t>Silvicultura, extracción de madera y actividades conexas</t>
  </si>
  <si>
    <t>A. Agricultura, ganadería, caza, silvicultura y pesca</t>
  </si>
  <si>
    <t>TOTAL DEPARTAMENTAL</t>
  </si>
  <si>
    <t>Carbón mineral</t>
  </si>
  <si>
    <t>Minerales metálicos</t>
  </si>
  <si>
    <t>Minerales no metálicos</t>
  </si>
  <si>
    <t xml:space="preserve">Petróleo crudo, gas natural </t>
  </si>
  <si>
    <t>D. Suministro de electricidad, gas, vapor y aire acondicionado</t>
  </si>
  <si>
    <t>E. Distribución de agua; evacuación y tratamiento de aguas residuales, gestión de desechos y actividades de saneamiento ambiental</t>
  </si>
  <si>
    <t>Construcción y reparación de edificaciones y servicios de arrendamiento de equipo con operario</t>
  </si>
  <si>
    <t>Construcción de obras civiles y servicios de arrendamiento de equipo con operario</t>
  </si>
  <si>
    <t>Comercio, reparaciones, restaurantes y hoteles</t>
  </si>
  <si>
    <t>Transporte, almacenamiento y telecomunicaciones</t>
  </si>
  <si>
    <t>Total valor agregado por municipio</t>
  </si>
  <si>
    <t>Derechos e impuestos</t>
  </si>
  <si>
    <t>Participación del municipio en el PIB departamental (porcentaje)</t>
  </si>
  <si>
    <t>C. Industria Manufacturera</t>
  </si>
  <si>
    <t>D  +   E   Suministro de electricidad, gas, vapor, aire acondicionado y tramiento de aguas residuales</t>
  </si>
  <si>
    <t>F. Construcción</t>
  </si>
  <si>
    <t>G. H. I. Total Comercio y Transporte</t>
  </si>
  <si>
    <t>J. Informatica y Comunicaciones</t>
  </si>
  <si>
    <t>K. Actividades financieras y de seguros</t>
  </si>
  <si>
    <t>L. Actividades Inmobiliarias</t>
  </si>
  <si>
    <t>M+N. Actividades profesionales, científicas y técnicas; Actividades de servicios administrativos y de apoyo</t>
  </si>
  <si>
    <t>O. Administración pública y defensa; dirección, administración y control del sistema de seguridad social</t>
  </si>
  <si>
    <t>P. Educacion</t>
  </si>
  <si>
    <t>Q. Actividades de atención de la salud humana y de servicios sociales</t>
  </si>
  <si>
    <t>O +P + Q. Administración pública y defensa; planes de seguridad social de afiliación obligatoria; Educación; Actividades de atención de la salud humana y de servicios sociales</t>
  </si>
  <si>
    <t>R+S. Actividades artísticas, de entretenimiento y recreación y otras actividades de servicios</t>
  </si>
  <si>
    <t>T. Actividades de los hogares individuales en calidad de empleadores</t>
  </si>
  <si>
    <t>R + S +T Actividades artísticas, de entretenimiento y recreación y otras actividades de servicios; Actividades de los hogares individuales en calidad de empleadores; actividades no diferenciadas de los hogares individuales como productores de bienes y servicios para uso propio</t>
  </si>
  <si>
    <r>
      <t xml:space="preserve">B. </t>
    </r>
    <r>
      <rPr>
        <b/>
        <sz val="10"/>
        <color theme="1"/>
        <rFont val="Arial"/>
        <family val="2"/>
      </rPr>
      <t>Explotación de minas y canteras</t>
    </r>
  </si>
  <si>
    <t>Producto Interno Bruto por departamento - Base 2015</t>
  </si>
  <si>
    <r>
      <t>Antioquia: valor agregado según actividad económica                                                                                                                                                                                                                                                                                                                                                                                                                                                                                                                                                                                                                                                         A precios corrientes                                                                                                                                                                                                                                                                                                                                                                                                                                                                                                                                                                                                                                                                                                  Serie 2005 - 2018</t>
    </r>
    <r>
      <rPr>
        <b/>
        <vertAlign val="superscript"/>
        <sz val="9"/>
        <rFont val="Segoe UI"/>
        <family val="2"/>
      </rPr>
      <t>p</t>
    </r>
    <r>
      <rPr>
        <b/>
        <sz val="9"/>
        <rFont val="Segoe UI"/>
        <family val="2"/>
      </rPr>
      <t xml:space="preserve">                                                                                                                                                                                                                                                                                                                                                                                                                                                                                                                                                                                                                                                                                                                   Miles de millones de pesos </t>
    </r>
  </si>
  <si>
    <t>Clasificación Cuentas nacionales</t>
  </si>
  <si>
    <t>Secciones CIIU Rev. 4 A.C.
12 agrupaciones</t>
  </si>
  <si>
    <t>ACTIVIDADES ECONÓMICAS</t>
  </si>
  <si>
    <r>
      <t>2018</t>
    </r>
    <r>
      <rPr>
        <b/>
        <vertAlign val="superscript"/>
        <sz val="9"/>
        <rFont val="Segoe UI"/>
        <family val="2"/>
      </rPr>
      <t>p</t>
    </r>
  </si>
  <si>
    <t>A</t>
  </si>
  <si>
    <t>Agricultura, ganadería, caza, silvicultura y pesca</t>
  </si>
  <si>
    <t>B</t>
  </si>
  <si>
    <t>Explotación de minas y canteras</t>
  </si>
  <si>
    <t>C</t>
  </si>
  <si>
    <t>Industrias manufactureras</t>
  </si>
  <si>
    <t>D + E</t>
  </si>
  <si>
    <t>Suministro de electricidad, gas, vapor y aire acondicionado; Distribución de agua; evacuación y tratamiento de aguas residuales, gestión de desechos y actividades de saneamiento ambiental</t>
  </si>
  <si>
    <t>F</t>
  </si>
  <si>
    <t>Construcción</t>
  </si>
  <si>
    <t>G + H + I</t>
  </si>
  <si>
    <t>Comercio al por mayor y al por menor; reparación de vehículos automotores y motocicletas; Transporte y almacenamiento; Alojamiento y servicios de comida</t>
  </si>
  <si>
    <t>J</t>
  </si>
  <si>
    <t>Información y comunicaciones</t>
  </si>
  <si>
    <t>K</t>
  </si>
  <si>
    <t>Actividades financieras y de seguros</t>
  </si>
  <si>
    <t>L</t>
  </si>
  <si>
    <t>Actividades inmobiliarias</t>
  </si>
  <si>
    <t>M + N</t>
  </si>
  <si>
    <t>Actividades profesionales, científicas y técnicas; Actividades de servicios administrativos y de apoyo</t>
  </si>
  <si>
    <t>O + P + Q</t>
  </si>
  <si>
    <t>Administración pública y defensa; planes de seguridad social de afiliación obligatoria; Educación; Actividades de atención de la salud humana y de servicios sociales</t>
  </si>
  <si>
    <t>R + S + T</t>
  </si>
  <si>
    <t>Actividades artísticas, de entretenimiento y recreación y otras actividades de servicios; Actividades de los hogares individuales en calidad de empleadores; actividades no diferenciadas de los hogares individuales como productores de bienes y servicios para uso propio</t>
  </si>
  <si>
    <t>B.1b</t>
  </si>
  <si>
    <t>Valor agregado bruto</t>
  </si>
  <si>
    <t>D.21 - D.31</t>
  </si>
  <si>
    <t>Impuestos</t>
  </si>
  <si>
    <t>PIB DEPARTAMENTAL</t>
  </si>
  <si>
    <r>
      <rPr>
        <b/>
        <sz val="8"/>
        <rFont val="Segoe UI"/>
        <family val="2"/>
      </rPr>
      <t>Fuente:</t>
    </r>
    <r>
      <rPr>
        <sz val="8"/>
        <rFont val="Segoe UI"/>
        <family val="2"/>
      </rPr>
      <t xml:space="preserve"> DANE, Cuentas nacionales</t>
    </r>
  </si>
  <si>
    <r>
      <rPr>
        <vertAlign val="superscript"/>
        <sz val="8"/>
        <rFont val="Segoe UI"/>
        <family val="2"/>
      </rPr>
      <t>p</t>
    </r>
    <r>
      <rPr>
        <sz val="8"/>
        <rFont val="Segoe UI"/>
        <family val="2"/>
      </rPr>
      <t xml:space="preserve">provisional </t>
    </r>
  </si>
  <si>
    <t>Actualizado el 27 de marzo de 2020</t>
  </si>
  <si>
    <r>
      <t>Antioquia: valor agregado según actividad económica                                                                                                                                                                                                                                                                                                                                                                                                                                                                                                                                                                                                                                                                                                                                                                                                                                      Precios constantes Series encadenadas de volumen con año de referencia 2015                                                                                                                                                                                                                                                                                                                                                                                                                                                                                                                                                                                                                                                                          Serie 2005 - 2018</t>
    </r>
    <r>
      <rPr>
        <b/>
        <vertAlign val="superscript"/>
        <sz val="9"/>
        <rFont val="Segoe UI"/>
        <family val="2"/>
      </rPr>
      <t>p</t>
    </r>
    <r>
      <rPr>
        <b/>
        <sz val="9"/>
        <rFont val="Segoe UI"/>
        <family val="2"/>
      </rPr>
      <t xml:space="preserve">                                                                                                                                                                                                                                                                                                                                                                                                                                                                                                                                                                                                                                                                                                                  Miles de millones de pesos </t>
    </r>
  </si>
  <si>
    <t>Clasificación Cuentas Nacionales</t>
  </si>
  <si>
    <t>PIB (Miles de millones de pesos)</t>
  </si>
  <si>
    <t>Tabla 6.</t>
  </si>
  <si>
    <t>Año 2018 preliminar</t>
  </si>
  <si>
    <t>Nota. Otros cutltivos incluye silvicultura.</t>
  </si>
  <si>
    <t>Tabla 7.</t>
  </si>
  <si>
    <t>Porcentaje</t>
  </si>
  <si>
    <t>Participación en el total valor agregado por subregiones</t>
  </si>
  <si>
    <t>Total valor agregado por subregión</t>
  </si>
  <si>
    <t>Participación de la subregión en el PIB departamental (porcentaje)</t>
  </si>
  <si>
    <t>|</t>
  </si>
  <si>
    <t>Participación en el total valor agregado por zona</t>
  </si>
  <si>
    <t>Codigo</t>
  </si>
  <si>
    <t>Nombre</t>
  </si>
  <si>
    <t>Santafé de Antioquia</t>
  </si>
  <si>
    <t>Anza</t>
  </si>
  <si>
    <t>Carolina</t>
  </si>
  <si>
    <t>Don Matías</t>
  </si>
  <si>
    <t>Entrerrios</t>
  </si>
  <si>
    <t>Itagui</t>
  </si>
  <si>
    <t>La Ceja</t>
  </si>
  <si>
    <t>Peñol</t>
  </si>
  <si>
    <t>Retiro</t>
  </si>
  <si>
    <t>San Andrés de Cuerquía</t>
  </si>
  <si>
    <t>San José de La Montaña</t>
  </si>
  <si>
    <t>San Pedro</t>
  </si>
  <si>
    <t>San Pedro de Uraba</t>
  </si>
  <si>
    <t>San Vicente</t>
  </si>
  <si>
    <t>Sonson</t>
  </si>
  <si>
    <t>Fuente: DANE. Información CNPV 2018, proyecciones de población por sexo nivel nacional, departamental y municipal total por grupos de edad y sexo  2018-2023</t>
  </si>
  <si>
    <t>TOTAL</t>
  </si>
  <si>
    <t>población total</t>
  </si>
  <si>
    <t>Tabla 1.</t>
  </si>
  <si>
    <t>Tabla 2.</t>
  </si>
  <si>
    <t>Tabla 3.</t>
  </si>
  <si>
    <t>G+I Comercio, reparaciones, restaurantes y hoteles</t>
  </si>
  <si>
    <t>H Transporte, almacenamiento y telecomunicaciones</t>
  </si>
  <si>
    <t>Tabla 8.</t>
  </si>
  <si>
    <t>Participación del municipio en el valor agregado total (porcentaje)</t>
  </si>
  <si>
    <t>PIB por municipio</t>
  </si>
  <si>
    <t>Tabla 9.</t>
  </si>
  <si>
    <t>Participación de la zona en el valor agregado total (porcentaje)</t>
  </si>
  <si>
    <t>PIB por zona</t>
  </si>
  <si>
    <t>Participación de la zona en el PIB departamental (porcentaje)</t>
  </si>
  <si>
    <t>Total valor agregado por zona</t>
  </si>
  <si>
    <t>Tabla 10.</t>
  </si>
  <si>
    <t>Participación de subregión en el valor agregado total (porcentaje)</t>
  </si>
  <si>
    <t>PIB por subregión</t>
  </si>
  <si>
    <t>Nombres Abreviados</t>
  </si>
  <si>
    <t>A. Agricultura</t>
  </si>
  <si>
    <t>B. minas</t>
  </si>
  <si>
    <t>C. Manufactura</t>
  </si>
  <si>
    <t>D + E Electricidad, gas, aguas</t>
  </si>
  <si>
    <t>G+ H+ I Comercio y Transporte</t>
  </si>
  <si>
    <t>K. finanzas y seguros</t>
  </si>
  <si>
    <t>L. Inmobiliarias</t>
  </si>
  <si>
    <t>M+N Actividades profesionales, científicas y técnicas…</t>
  </si>
  <si>
    <t>O+P+Q. Adm. Pública, Educación y salud…</t>
  </si>
  <si>
    <t>R+S+T Actividades artísticas, de entretenimiento y recreación…</t>
  </si>
  <si>
    <t>Tabla 11.</t>
  </si>
  <si>
    <t>PIB per cápita para los municipios de Antioquia</t>
  </si>
  <si>
    <t>Log PIB Per cápita</t>
  </si>
  <si>
    <t>PIB per cápita (miles de pesos)</t>
  </si>
  <si>
    <t>Tabla 12.</t>
  </si>
  <si>
    <t xml:space="preserve">PIB per cápita para las zonas de Antioquia </t>
  </si>
  <si>
    <t>Población 2018</t>
  </si>
  <si>
    <t>Tabla 13.</t>
  </si>
  <si>
    <t xml:space="preserve">PIB per cápita para las subregiones de Antioquia </t>
  </si>
  <si>
    <t>Desviación estándar de la zona</t>
  </si>
  <si>
    <t>Mpios(X-prom(X)</t>
  </si>
  <si>
    <t>Zona(X-prom(X)</t>
  </si>
  <si>
    <t>subreg(X-prom(X)</t>
  </si>
  <si>
    <t>Desviación estándar de la subgregión</t>
  </si>
  <si>
    <t xml:space="preserve">Participación de cada sector de la economía dentro del valor agregado de la subregión </t>
  </si>
  <si>
    <t>Tabla 5.</t>
  </si>
  <si>
    <t>Tabla 14.</t>
  </si>
  <si>
    <t>Tabla 15.</t>
  </si>
  <si>
    <t>Tabla 17.</t>
  </si>
  <si>
    <t>B. Explotación de minas y canteras</t>
  </si>
  <si>
    <t>No Aplica (4)</t>
  </si>
  <si>
    <t>Provincia Minero Agroecológica</t>
  </si>
  <si>
    <t xml:space="preserve">Provincia de Penderisco y Sinifaná </t>
  </si>
  <si>
    <t xml:space="preserve">Provincia de La Paz </t>
  </si>
  <si>
    <t>Provincia del Agua, Bosques y Turismo</t>
  </si>
  <si>
    <t>Provincia Cartama</t>
  </si>
  <si>
    <t xml:space="preserve">Provincia de San Juan </t>
  </si>
  <si>
    <t xml:space="preserve">Distrito Portuario, Logístico, Industrial, Turístico y Comercial de Turbo </t>
  </si>
  <si>
    <t>Area Metropolitana del Valle de Aburrá</t>
  </si>
  <si>
    <t>Nombre Esquema Asociativo Territorial</t>
  </si>
  <si>
    <t>Nombre Esquema Asociativo Territorial - E.A.T</t>
  </si>
  <si>
    <t>Participación de la provincia en el PIB departamental (porcentaje)</t>
  </si>
  <si>
    <t>Tabla 16.</t>
  </si>
  <si>
    <t>Tabla 18.</t>
  </si>
  <si>
    <t>Actividades primarias *</t>
  </si>
  <si>
    <t>Actividades secundarias **</t>
  </si>
  <si>
    <t>Actividades terciarias ***</t>
  </si>
  <si>
    <t xml:space="preserve">Valor agregado
</t>
  </si>
  <si>
    <t>Peso relativo municipal en el valor agregado departamental (%)</t>
  </si>
  <si>
    <t>Primarias *</t>
  </si>
  <si>
    <t>Agricultura, ganadería, silvicultura y pesca</t>
  </si>
  <si>
    <t>Secundarias **</t>
  </si>
  <si>
    <t>Terciarias ***</t>
  </si>
  <si>
    <t>Electricidad, gas y agua</t>
  </si>
  <si>
    <t>Comercio; reparación de vehículos automotores; Transporte; Alojamiento y servicios de comida</t>
  </si>
  <si>
    <t xml:space="preserve">Administración pública ; Educación;  Salud </t>
  </si>
  <si>
    <t>Actividades artísticas, de entretenimiento y recreación; Actividades de los hogares individuales</t>
  </si>
  <si>
    <t>Tabla 19.</t>
  </si>
  <si>
    <t>Tabla 20.</t>
  </si>
  <si>
    <t>Tabla 21.</t>
  </si>
  <si>
    <t>Tabla 22.</t>
  </si>
  <si>
    <t>DEPARTAMENTO ADMINISTRATIVO DE PLANEACIÓN</t>
  </si>
  <si>
    <t>DIRECCIÓN DE SISTEMA DE INDICADORES</t>
  </si>
  <si>
    <t>Población por municipios Departamento De Antioquia 2018 (Fuente:  DANE. Información CNPV 2018)</t>
  </si>
  <si>
    <t>Población por zonas Departamento De Antioquia 2018 (Fuente:  DANE. Información CNPV 2018)</t>
  </si>
  <si>
    <t>Población por subregiones Departamento De Antioquia 2018 (Fuente:  DANE. Información CNPV 2018)</t>
  </si>
  <si>
    <t>Participación de cada actividad y subactividad de la economía dentro del valor agregado de la zona 2018</t>
  </si>
  <si>
    <t xml:space="preserve">Valor agregado por actividad y subactividad económica y PIB para los municipios de Antioquia </t>
  </si>
  <si>
    <t xml:space="preserve">Valor agregado por actividad y subactividad económica y PIB para las zonas de Antioquia </t>
  </si>
  <si>
    <t xml:space="preserve">Valor agregado por actividad y subactividad económica y PIB para las subregiones de Antioquia </t>
  </si>
  <si>
    <t>Participación de cada actividad y subactividad de la economía dentro del valor agregado de la subregión 2018</t>
  </si>
  <si>
    <t xml:space="preserve">Valor agregado por actividad y subactividad  económica y PIB para las provincias de Antioquia </t>
  </si>
  <si>
    <t>Participación de cada actividad y subactividad de la economía dentro del valor agregado de la provincia 2018</t>
  </si>
  <si>
    <t>Valor agregado por actividades de la economía para los municipios de Antioquia</t>
  </si>
  <si>
    <t>Valor agregado por actividad de la economía por  zonas de Antioquia</t>
  </si>
  <si>
    <t>Valor agregado por actividad de la economía en las subregiones de Antioquia</t>
  </si>
  <si>
    <t>Participación de cada actividad de la economía dentro de las subregiones, con relación al total del Valor Agregado en cada Subregión</t>
  </si>
  <si>
    <t>Participación de cada actividad de la economía dentro de las subregiones</t>
  </si>
  <si>
    <t>Coeficientes de especialización subregional. Precios corrientes, 2018 preliminar</t>
  </si>
  <si>
    <t>Valor Agregado por sectores económicos y municipios</t>
  </si>
  <si>
    <t>Valor agregado por sectores económicos por  subregiones de Antioquia</t>
  </si>
  <si>
    <t>Valor agregado por  sectores económicos por zonas de Antioquia</t>
  </si>
  <si>
    <t>Valor agregado por sectores económicos por provincias de Antioquia</t>
  </si>
  <si>
    <t>Tabla 23.</t>
  </si>
  <si>
    <t>Tabla 24.</t>
  </si>
  <si>
    <t>DEPARTAMENTO DE ANTIOQUIA DESAGREGACIÓN DEL PRODUCTO INTERNO BRUTO -PIB- POR MUNICIPIO 2018 PROVISIONAL</t>
  </si>
  <si>
    <t>VOVER AL INDICE</t>
  </si>
  <si>
    <t>NOTA</t>
  </si>
  <si>
    <t xml:space="preserve">La elaboración de la desagregación del Producto Interno Bruto – PIB Departamental en los 125 municipios que lo conforman, se realiza de acuerdo a los lineamientos establecidos en los documentos “Informe metodológico sobre la estimación del PIB para los municipios, zonas y subregiones de Antioquia.2013 - 2017” y “Homologación de las cuentas económicas de los municipios de Antioquia, año base 2015.” Elaborados por Centro de Investigación y Consultorías (CIC) Grupo de Macroeconomía Aplicada Facultad de Ciencias Económicas Universidad de Antioquia.
Los resultados municipales desagregan los valores del Departamento publicados por el dane con corte del  27 de marzo de 2020.
</t>
  </si>
  <si>
    <t>MAPAS</t>
  </si>
  <si>
    <t>Nota:
 las actividades comprenden la siguiente desagregación:</t>
  </si>
  <si>
    <t xml:space="preserve">
Coeficiente de Especialización
Permite estimar el nivel de especialización de la producción de un territorio dentro de cada una de las ramas de actividad, se define como el cociente entre la participación de cada sector productivo en el valor agregado de la región y la participación del respectivo sector en el valor agregado departamental. Un valor de este coeficiente mayor que 1 muestra los sectores en que está especializada 
</t>
  </si>
  <si>
    <t>Producto Interno Bruto por Municipio en el Departamento de Antioquia 2018</t>
  </si>
  <si>
    <t>Producto Interno Bruto Percapita (Miles De Pesos) por municipio en el Departamento de Antioquia 2018</t>
  </si>
  <si>
    <t>Valor Agregado A. Agricultura por municipio en el Departamento de Antioquia 2018</t>
  </si>
  <si>
    <t>Valor Agregado B. Minas y canteras por municipio en el Departamento de Antioquia 2018</t>
  </si>
  <si>
    <t>Valor Agregado C Industria manufacturera por municipio en el Departamento de Antioquia 2018</t>
  </si>
  <si>
    <t>Valor Agregado D+E. Suministro de electricidad, gas...  por municipio en el Departamento de Antioquia 2018</t>
  </si>
  <si>
    <t>Valor Agregado F. Construcción por municipio en el Departamento de Antioquia 2018</t>
  </si>
  <si>
    <t>Valor Agregado G+H+I. Comercio y transporte... por municipio en el Departamento de Antioquia 2018</t>
  </si>
  <si>
    <t>Valor Agregado J. Informatica y comunicaciones por municipio en el Departamento de Antioquia 2018</t>
  </si>
  <si>
    <t>Valor Agregado K. Actividades financieras y seguros  por municipio en el Departamento de Antioquia 2018</t>
  </si>
  <si>
    <t>Valor Agregado L. Actividades inmobiliarias por municipio en el Departamento de Antioquia 2018</t>
  </si>
  <si>
    <t>Valor Agregado M+N. Actividades profesionales, cientificas por municipio en el Departamento de Antioquia 2018</t>
  </si>
  <si>
    <t>Valor Agregado O+P+Q. Administración pública, salud y educación por municipio en el Departamento de Antioquia 2018</t>
  </si>
  <si>
    <t>Valor Agregado R+S+T. Actividades artisticas y de entrenemiento por municipio en el Departamento de Antioquia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</si>
</sst>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
    <numFmt numFmtId="165" formatCode="0.0%"/>
    <numFmt numFmtId="166" formatCode="&quot;$&quot;\ #,##0.0"/>
    <numFmt numFmtId="167" formatCode="[$$-240A]\ #,##0.00"/>
    <numFmt numFmtId="168" formatCode="#,##0.00000000"/>
    <numFmt numFmtId="169" formatCode="#,##0.00000000000"/>
    <numFmt numFmtId="170" formatCode="#,##0.00000"/>
    <numFmt numFmtId="171" formatCode="[$$-240A]\ #,##0.0000"/>
    <numFmt numFmtId="172" formatCode="&quot;$&quot;\ #,##0.00"/>
    <numFmt numFmtId="173" formatCode="0.000000"/>
    <numFmt numFmtId="174" formatCode="0.000000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sz val="10"/>
      <color indexed="8"/>
      <name val="Arial"/>
      <family val="2"/>
    </font>
    <font>
      <sz val="10"/>
      <color indexed="8"/>
      <name val="Arial"/>
      <family val="2"/>
    </font>
    <font>
      <b/>
      <sz val="10"/>
      <color theme="1"/>
      <name val="Arial"/>
      <family val="2"/>
    </font>
    <font>
      <sz val="10"/>
      <color theme="1"/>
      <name val="Arial"/>
      <family val="2"/>
    </font>
    <font>
      <sz val="10"/>
      <name val="Arial"/>
      <family val="2"/>
    </font>
    <font>
      <b/>
      <sz val="14"/>
      <color theme="0"/>
      <name val="Segoe UI"/>
      <family val="2"/>
    </font>
    <font>
      <b/>
      <sz val="9"/>
      <name val="Segoe UI"/>
      <family val="2"/>
    </font>
    <font>
      <b/>
      <vertAlign val="superscript"/>
      <sz val="9"/>
      <name val="Segoe UI"/>
      <family val="2"/>
    </font>
    <font>
      <sz val="9"/>
      <name val="Segoe UI"/>
      <family val="2"/>
    </font>
    <font>
      <b/>
      <sz val="9"/>
      <color theme="1"/>
      <name val="Segoe UI"/>
      <family val="2"/>
    </font>
    <font>
      <b/>
      <sz val="9"/>
      <color rgb="FFB6004B"/>
      <name val="Segoe UI"/>
      <family val="2"/>
    </font>
    <font>
      <sz val="9"/>
      <color theme="1"/>
      <name val="Segoe UI"/>
      <family val="2"/>
    </font>
    <font>
      <sz val="8"/>
      <name val="Segoe UI"/>
      <family val="2"/>
    </font>
    <font>
      <b/>
      <sz val="8"/>
      <name val="Segoe UI"/>
      <family val="2"/>
    </font>
    <font>
      <vertAlign val="superscript"/>
      <sz val="8"/>
      <name val="Segoe UI"/>
      <family val="2"/>
    </font>
    <font>
      <b/>
      <sz val="8"/>
      <color theme="1"/>
      <name val="Segoe UI"/>
      <family val="2"/>
    </font>
    <font>
      <b/>
      <sz val="11"/>
      <color theme="0"/>
      <name val="Arial"/>
      <family val="2"/>
    </font>
    <font>
      <b/>
      <sz val="11"/>
      <color theme="1"/>
      <name val="Arial"/>
      <family val="2"/>
    </font>
    <font>
      <sz val="9"/>
      <color theme="1"/>
      <name val="Arial"/>
      <family val="2"/>
    </font>
    <font>
      <b/>
      <sz val="9"/>
      <color theme="1"/>
      <name val="Arial"/>
      <family val="2"/>
    </font>
    <font>
      <b/>
      <sz val="9"/>
      <color theme="0"/>
      <name val="Arial"/>
      <family val="2"/>
    </font>
    <font>
      <sz val="11"/>
      <color theme="1"/>
      <name val="Arial"/>
      <family val="2"/>
    </font>
    <font>
      <u/>
      <sz val="11"/>
      <color theme="10"/>
      <name val="Calibri"/>
      <family val="2"/>
      <scheme val="minor"/>
    </font>
    <font>
      <b/>
      <sz val="11"/>
      <name val="Arial"/>
      <family val="2"/>
    </font>
    <font>
      <sz val="11"/>
      <name val="Calibri"/>
      <family val="2"/>
      <scheme val="minor"/>
    </font>
    <font>
      <b/>
      <sz val="11"/>
      <name val="Calibri"/>
      <family val="2"/>
      <scheme val="minor"/>
    </font>
    <font>
      <u/>
      <sz val="12"/>
      <color theme="10"/>
      <name val="Arial"/>
      <family val="2"/>
    </font>
    <font>
      <b/>
      <sz val="12"/>
      <name val="Arial"/>
      <family val="2"/>
    </font>
    <font>
      <b/>
      <sz val="12"/>
      <color theme="0"/>
      <name val="Arial"/>
      <family val="2"/>
    </font>
    <font>
      <sz val="11"/>
      <color theme="0"/>
      <name val="Calibri"/>
      <family val="2"/>
      <scheme val="minor"/>
    </font>
    <font>
      <sz val="7"/>
      <color theme="0"/>
      <name val="Calibri"/>
      <family val="2"/>
      <scheme val="minor"/>
    </font>
    <font>
      <b/>
      <u/>
      <sz val="11"/>
      <color theme="10"/>
      <name val="Calibri"/>
      <family val="2"/>
      <scheme val="minor"/>
    </font>
  </fonts>
  <fills count="14">
    <fill>
      <patternFill patternType="none"/>
    </fill>
    <fill>
      <patternFill patternType="gray125"/>
    </fill>
    <fill>
      <patternFill patternType="solid">
        <fgColor theme="4" tint="0.59999389629810485"/>
        <bgColor indexed="23"/>
      </patternFill>
    </fill>
    <fill>
      <patternFill patternType="solid">
        <fgColor theme="4" tint="0.59999389629810485"/>
        <bgColor indexed="31"/>
      </patternFill>
    </fill>
    <fill>
      <patternFill patternType="solid">
        <fgColor theme="4" tint="0.59999389629810485"/>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bgColor indexed="64"/>
      </patternFill>
    </fill>
    <fill>
      <patternFill patternType="solid">
        <fgColor rgb="FFBFBFB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1" tint="0.499984740745262"/>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theme="4" tint="-0.499984740745262"/>
      </left>
      <right style="thick">
        <color theme="4" tint="-0.499984740745262"/>
      </right>
      <top style="medium">
        <color theme="4" tint="-0.499984740745262"/>
      </top>
      <bottom style="thick">
        <color theme="4" tint="-0.499984740745262"/>
      </bottom>
      <diagonal/>
    </border>
    <border>
      <left style="thin">
        <color theme="4" tint="-0.499984740745262"/>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style="thin">
        <color theme="4" tint="-0.499984740745262"/>
      </right>
      <top/>
      <bottom style="thin">
        <color theme="4" tint="-0.499984740745262"/>
      </bottom>
      <diagonal/>
    </border>
    <border>
      <left style="medium">
        <color indexed="64"/>
      </left>
      <right/>
      <top style="medium">
        <color indexed="64"/>
      </top>
      <bottom/>
      <diagonal/>
    </border>
    <border>
      <left/>
      <right style="medium">
        <color indexed="64"/>
      </right>
      <top style="medium">
        <color indexed="64"/>
      </top>
      <bottom/>
      <diagonal/>
    </border>
  </borders>
  <cellStyleXfs count="5">
    <xf numFmtId="0" fontId="0" fillId="0" borderId="0"/>
    <xf numFmtId="9" fontId="1" fillId="0" borderId="0" applyFont="0" applyFill="0" applyBorder="0" applyAlignment="0" applyProtection="0"/>
    <xf numFmtId="0" fontId="8" fillId="0" borderId="0"/>
    <xf numFmtId="0" fontId="1" fillId="0" borderId="0"/>
    <xf numFmtId="0" fontId="26" fillId="0" borderId="0" applyNumberFormat="0" applyFill="0" applyBorder="0" applyAlignment="0" applyProtection="0"/>
  </cellStyleXfs>
  <cellXfs count="338">
    <xf numFmtId="0" fontId="0" fillId="0" borderId="0" xfId="0"/>
    <xf numFmtId="49" fontId="5" fillId="0" borderId="0" xfId="0" applyNumberFormat="1" applyFont="1" applyFill="1" applyBorder="1" applyAlignment="1">
      <alignment horizontal="center" vertical="center" wrapText="1"/>
    </xf>
    <xf numFmtId="164" fontId="7" fillId="0" borderId="0" xfId="0" applyNumberFormat="1" applyFont="1" applyAlignment="1">
      <alignment horizontal="center" vertical="center"/>
    </xf>
    <xf numFmtId="2" fontId="0" fillId="0" borderId="0" xfId="0" applyNumberFormat="1"/>
    <xf numFmtId="165" fontId="0" fillId="0" borderId="0" xfId="1" applyNumberFormat="1" applyFont="1"/>
    <xf numFmtId="0" fontId="12" fillId="7" borderId="0" xfId="2" applyFont="1" applyFill="1"/>
    <xf numFmtId="49" fontId="12" fillId="7" borderId="0" xfId="2" applyNumberFormat="1" applyFont="1" applyFill="1"/>
    <xf numFmtId="0" fontId="13" fillId="8" borderId="1"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2" fillId="7" borderId="12" xfId="2" applyFont="1" applyFill="1" applyBorder="1"/>
    <xf numFmtId="0" fontId="14" fillId="7" borderId="12" xfId="0" applyFont="1" applyFill="1" applyBorder="1" applyAlignment="1">
      <alignment vertical="center"/>
    </xf>
    <xf numFmtId="0" fontId="14" fillId="7" borderId="3" xfId="0" applyFont="1" applyFill="1" applyBorder="1" applyAlignment="1">
      <alignment vertical="center" wrapText="1"/>
    </xf>
    <xf numFmtId="3" fontId="14" fillId="7" borderId="3" xfId="0" applyNumberFormat="1" applyFont="1" applyFill="1" applyBorder="1" applyAlignment="1">
      <alignment vertical="center" wrapText="1"/>
    </xf>
    <xf numFmtId="3" fontId="14" fillId="7" borderId="4" xfId="0" applyNumberFormat="1" applyFont="1" applyFill="1" applyBorder="1" applyAlignment="1">
      <alignment vertical="center" wrapText="1"/>
    </xf>
    <xf numFmtId="0" fontId="12" fillId="6" borderId="13" xfId="2" applyFont="1" applyFill="1" applyBorder="1"/>
    <xf numFmtId="0" fontId="14" fillId="6" borderId="13" xfId="0" applyFont="1" applyFill="1" applyBorder="1" applyAlignment="1">
      <alignment vertical="center"/>
    </xf>
    <xf numFmtId="0" fontId="14" fillId="6" borderId="0" xfId="0" applyFont="1" applyFill="1" applyBorder="1" applyAlignment="1">
      <alignment vertical="center" wrapText="1"/>
    </xf>
    <xf numFmtId="3" fontId="14" fillId="6" borderId="0" xfId="0" applyNumberFormat="1" applyFont="1" applyFill="1" applyBorder="1" applyAlignment="1">
      <alignment vertical="center" wrapText="1"/>
    </xf>
    <xf numFmtId="3" fontId="14" fillId="6" borderId="9" xfId="0" applyNumberFormat="1" applyFont="1" applyFill="1" applyBorder="1" applyAlignment="1">
      <alignment vertical="center" wrapText="1"/>
    </xf>
    <xf numFmtId="0" fontId="12" fillId="7" borderId="13" xfId="2" applyFont="1" applyFill="1" applyBorder="1"/>
    <xf numFmtId="0" fontId="14" fillId="7" borderId="13" xfId="0" applyFont="1" applyFill="1" applyBorder="1" applyAlignment="1">
      <alignment vertical="center"/>
    </xf>
    <xf numFmtId="0" fontId="14" fillId="7" borderId="0" xfId="0" applyFont="1" applyFill="1" applyBorder="1" applyAlignment="1">
      <alignment vertical="center" wrapText="1"/>
    </xf>
    <xf numFmtId="3" fontId="14" fillId="7" borderId="0" xfId="0" applyNumberFormat="1" applyFont="1" applyFill="1" applyBorder="1" applyAlignment="1">
      <alignment vertical="center" wrapText="1"/>
    </xf>
    <xf numFmtId="3" fontId="14" fillId="7" borderId="9" xfId="0" applyNumberFormat="1" applyFont="1" applyFill="1" applyBorder="1" applyAlignment="1">
      <alignment vertical="center" wrapText="1"/>
    </xf>
    <xf numFmtId="0" fontId="13" fillId="7" borderId="13" xfId="0" applyFont="1" applyFill="1" applyBorder="1"/>
    <xf numFmtId="0" fontId="13" fillId="7" borderId="0" xfId="0" applyFont="1" applyFill="1" applyBorder="1" applyAlignment="1">
      <alignment vertical="center" wrapText="1"/>
    </xf>
    <xf numFmtId="3" fontId="13" fillId="7" borderId="0" xfId="0" applyNumberFormat="1" applyFont="1" applyFill="1" applyBorder="1" applyAlignment="1">
      <alignment vertical="center" wrapText="1"/>
    </xf>
    <xf numFmtId="3" fontId="13" fillId="7" borderId="9" xfId="0" applyNumberFormat="1" applyFont="1" applyFill="1" applyBorder="1" applyAlignment="1">
      <alignment vertical="center" wrapText="1"/>
    </xf>
    <xf numFmtId="0" fontId="15" fillId="6" borderId="13" xfId="0" applyFont="1" applyFill="1" applyBorder="1" applyAlignment="1">
      <alignment vertical="center" wrapText="1"/>
    </xf>
    <xf numFmtId="0" fontId="15" fillId="6" borderId="13" xfId="0" applyFont="1" applyFill="1" applyBorder="1"/>
    <xf numFmtId="3" fontId="12" fillId="6" borderId="0" xfId="0" applyNumberFormat="1" applyFont="1" applyFill="1" applyBorder="1" applyAlignment="1">
      <alignment wrapText="1"/>
    </xf>
    <xf numFmtId="3" fontId="12" fillId="6" borderId="9" xfId="0" applyNumberFormat="1" applyFont="1" applyFill="1" applyBorder="1" applyAlignment="1">
      <alignment wrapText="1"/>
    </xf>
    <xf numFmtId="0" fontId="13" fillId="7" borderId="14" xfId="0" applyFont="1" applyFill="1" applyBorder="1" applyAlignment="1">
      <alignment vertical="center" wrapText="1"/>
    </xf>
    <xf numFmtId="0" fontId="15" fillId="7" borderId="14" xfId="0" applyFont="1" applyFill="1" applyBorder="1"/>
    <xf numFmtId="3" fontId="10" fillId="7" borderId="6" xfId="0" applyNumberFormat="1" applyFont="1" applyFill="1" applyBorder="1" applyAlignment="1">
      <alignment wrapText="1"/>
    </xf>
    <xf numFmtId="3" fontId="10" fillId="7" borderId="7" xfId="0" applyNumberFormat="1" applyFont="1" applyFill="1" applyBorder="1" applyAlignment="1">
      <alignment wrapText="1"/>
    </xf>
    <xf numFmtId="0" fontId="15" fillId="7" borderId="0" xfId="0" applyFont="1" applyFill="1" applyBorder="1"/>
    <xf numFmtId="3" fontId="10" fillId="7" borderId="0" xfId="0" applyNumberFormat="1" applyFont="1" applyFill="1" applyBorder="1" applyAlignment="1">
      <alignment wrapText="1"/>
    </xf>
    <xf numFmtId="3" fontId="10" fillId="7" borderId="0" xfId="2" applyNumberFormat="1" applyFont="1" applyFill="1" applyBorder="1" applyAlignment="1">
      <alignment horizontal="right" vertical="center"/>
    </xf>
    <xf numFmtId="0" fontId="16" fillId="7" borderId="2" xfId="2" applyFont="1" applyFill="1" applyBorder="1" applyAlignment="1" applyProtection="1">
      <alignment horizontal="left"/>
    </xf>
    <xf numFmtId="0" fontId="15" fillId="7" borderId="3" xfId="0" applyFont="1" applyFill="1" applyBorder="1"/>
    <xf numFmtId="168" fontId="15" fillId="7" borderId="3" xfId="0" applyNumberFormat="1" applyFont="1" applyFill="1" applyBorder="1"/>
    <xf numFmtId="168" fontId="12" fillId="7" borderId="4" xfId="2" applyNumberFormat="1" applyFont="1" applyFill="1" applyBorder="1" applyAlignment="1">
      <alignment horizontal="right"/>
    </xf>
    <xf numFmtId="0" fontId="16" fillId="7" borderId="8" xfId="2" applyFont="1" applyFill="1" applyBorder="1" applyAlignment="1" applyProtection="1">
      <alignment horizontal="left"/>
    </xf>
    <xf numFmtId="169" fontId="15" fillId="7" borderId="0" xfId="0" applyNumberFormat="1" applyFont="1" applyFill="1" applyBorder="1"/>
    <xf numFmtId="169" fontId="15" fillId="7" borderId="9" xfId="0" applyNumberFormat="1" applyFont="1" applyFill="1" applyBorder="1"/>
    <xf numFmtId="0" fontId="19" fillId="7" borderId="5" xfId="0" applyFont="1" applyFill="1" applyBorder="1"/>
    <xf numFmtId="0" fontId="15" fillId="7" borderId="6" xfId="0" applyFont="1" applyFill="1" applyBorder="1"/>
    <xf numFmtId="169" fontId="15" fillId="7" borderId="6" xfId="0" applyNumberFormat="1" applyFont="1" applyFill="1" applyBorder="1"/>
    <xf numFmtId="169" fontId="15" fillId="7" borderId="7" xfId="0" applyNumberFormat="1" applyFont="1" applyFill="1" applyBorder="1"/>
    <xf numFmtId="0" fontId="13" fillId="8" borderId="15"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2" fillId="7" borderId="2" xfId="2" applyFont="1" applyFill="1" applyBorder="1"/>
    <xf numFmtId="0" fontId="12" fillId="6" borderId="8" xfId="2" applyFont="1" applyFill="1" applyBorder="1"/>
    <xf numFmtId="0" fontId="12" fillId="7" borderId="8" xfId="2" applyFont="1" applyFill="1" applyBorder="1"/>
    <xf numFmtId="0" fontId="13" fillId="7" borderId="8" xfId="0" applyFont="1" applyFill="1" applyBorder="1"/>
    <xf numFmtId="0" fontId="15" fillId="6" borderId="8" xfId="0" applyFont="1" applyFill="1" applyBorder="1" applyAlignment="1">
      <alignment vertical="center" wrapText="1"/>
    </xf>
    <xf numFmtId="0" fontId="13" fillId="7" borderId="5" xfId="0" applyFont="1" applyFill="1" applyBorder="1" applyAlignment="1">
      <alignment vertical="center" wrapText="1"/>
    </xf>
    <xf numFmtId="0" fontId="16" fillId="7" borderId="0" xfId="2" applyFont="1" applyFill="1" applyBorder="1" applyAlignment="1" applyProtection="1">
      <alignment horizontal="left"/>
    </xf>
    <xf numFmtId="0" fontId="15" fillId="7" borderId="0" xfId="0" applyFont="1" applyFill="1"/>
    <xf numFmtId="170" fontId="15" fillId="7" borderId="3" xfId="0" applyNumberFormat="1" applyFont="1" applyFill="1" applyBorder="1"/>
    <xf numFmtId="170" fontId="15" fillId="7" borderId="4" xfId="0" applyNumberFormat="1" applyFont="1" applyFill="1" applyBorder="1"/>
    <xf numFmtId="0" fontId="14" fillId="9" borderId="13" xfId="0" applyFont="1" applyFill="1" applyBorder="1" applyAlignment="1">
      <alignment vertical="center"/>
    </xf>
    <xf numFmtId="0" fontId="14" fillId="9" borderId="0" xfId="0" applyFont="1" applyFill="1" applyBorder="1" applyAlignment="1">
      <alignment vertical="center" wrapText="1"/>
    </xf>
    <xf numFmtId="0" fontId="14" fillId="10" borderId="12" xfId="0" applyFont="1" applyFill="1" applyBorder="1" applyAlignment="1">
      <alignment vertical="center"/>
    </xf>
    <xf numFmtId="0" fontId="14" fillId="10" borderId="3" xfId="0" applyFont="1" applyFill="1" applyBorder="1" applyAlignment="1">
      <alignment vertical="center" wrapText="1"/>
    </xf>
    <xf numFmtId="0" fontId="14" fillId="10" borderId="13" xfId="0" applyFont="1" applyFill="1" applyBorder="1" applyAlignment="1">
      <alignment vertical="center"/>
    </xf>
    <xf numFmtId="0" fontId="14" fillId="10" borderId="0" xfId="0" applyFont="1" applyFill="1" applyBorder="1" applyAlignment="1">
      <alignment vertical="center" wrapText="1"/>
    </xf>
    <xf numFmtId="0" fontId="7" fillId="0" borderId="0" xfId="0" applyFont="1"/>
    <xf numFmtId="0" fontId="6" fillId="0" borderId="0" xfId="0" applyFont="1"/>
    <xf numFmtId="0" fontId="6" fillId="0" borderId="0" xfId="0" applyFont="1" applyAlignment="1">
      <alignment horizontal="left"/>
    </xf>
    <xf numFmtId="49" fontId="0" fillId="0" borderId="1" xfId="0" applyNumberFormat="1" applyFont="1" applyFill="1" applyBorder="1" applyAlignment="1">
      <alignment vertical="center"/>
    </xf>
    <xf numFmtId="166" fontId="7" fillId="0" borderId="1" xfId="0" applyNumberFormat="1" applyFont="1" applyBorder="1" applyAlignment="1">
      <alignment horizontal="center" vertical="center"/>
    </xf>
    <xf numFmtId="167" fontId="6" fillId="4" borderId="1" xfId="0" applyNumberFormat="1" applyFont="1" applyFill="1" applyBorder="1" applyAlignment="1">
      <alignment horizontal="center" vertical="center"/>
    </xf>
    <xf numFmtId="0" fontId="7" fillId="0" borderId="1" xfId="0" applyFont="1" applyBorder="1"/>
    <xf numFmtId="49" fontId="5" fillId="0" borderId="17" xfId="0" applyNumberFormat="1" applyFont="1" applyBorder="1" applyAlignment="1">
      <alignment horizontal="center" vertical="center" wrapText="1"/>
    </xf>
    <xf numFmtId="165" fontId="6" fillId="0" borderId="18" xfId="1" applyNumberFormat="1" applyFont="1" applyBorder="1"/>
    <xf numFmtId="49" fontId="5" fillId="0" borderId="17" xfId="0" applyNumberFormat="1" applyFont="1" applyFill="1" applyBorder="1" applyAlignment="1">
      <alignment horizontal="center" vertical="center" wrapText="1"/>
    </xf>
    <xf numFmtId="167" fontId="2" fillId="4" borderId="20" xfId="0" applyNumberFormat="1" applyFont="1" applyFill="1" applyBorder="1"/>
    <xf numFmtId="167" fontId="2" fillId="4" borderId="21" xfId="0" applyNumberFormat="1" applyFont="1" applyFill="1" applyBorder="1"/>
    <xf numFmtId="49" fontId="5" fillId="0" borderId="22" xfId="0" applyNumberFormat="1" applyFont="1" applyBorder="1" applyAlignment="1">
      <alignment horizontal="center" vertical="center" wrapText="1"/>
    </xf>
    <xf numFmtId="49" fontId="0" fillId="0" borderId="14" xfId="0" applyNumberFormat="1" applyFont="1" applyFill="1" applyBorder="1" applyAlignment="1">
      <alignment vertical="center"/>
    </xf>
    <xf numFmtId="166" fontId="7" fillId="0" borderId="14" xfId="0" applyNumberFormat="1" applyFont="1" applyBorder="1" applyAlignment="1">
      <alignment horizontal="center" vertical="center"/>
    </xf>
    <xf numFmtId="167" fontId="6" fillId="4" borderId="14" xfId="0" applyNumberFormat="1" applyFont="1" applyFill="1" applyBorder="1" applyAlignment="1">
      <alignment horizontal="center" vertical="center"/>
    </xf>
    <xf numFmtId="0" fontId="7" fillId="0" borderId="14" xfId="0" applyFont="1" applyBorder="1"/>
    <xf numFmtId="165" fontId="6" fillId="0" borderId="23" xfId="1" applyNumberFormat="1" applyFont="1" applyBorder="1"/>
    <xf numFmtId="49" fontId="4" fillId="2" borderId="24" xfId="0" applyNumberFormat="1" applyFont="1" applyFill="1" applyBorder="1" applyAlignment="1">
      <alignment horizontal="center" vertical="center" wrapText="1"/>
    </xf>
    <xf numFmtId="49" fontId="3" fillId="3" borderId="25" xfId="0" applyNumberFormat="1" applyFont="1" applyFill="1" applyBorder="1" applyAlignment="1">
      <alignment horizontal="center" vertical="center" wrapText="1"/>
    </xf>
    <xf numFmtId="0" fontId="7" fillId="0" borderId="25" xfId="0" applyFont="1" applyBorder="1" applyAlignment="1">
      <alignment horizontal="center" vertical="center" textRotation="90" wrapText="1"/>
    </xf>
    <xf numFmtId="49" fontId="3" fillId="3" borderId="25" xfId="0" applyNumberFormat="1" applyFont="1" applyFill="1" applyBorder="1" applyAlignment="1">
      <alignment horizontal="center" vertical="center" textRotation="90" wrapText="1"/>
    </xf>
    <xf numFmtId="0" fontId="7" fillId="0" borderId="25" xfId="0" applyFont="1" applyFill="1" applyBorder="1" applyAlignment="1">
      <alignment horizontal="center" vertical="center" textRotation="90" wrapText="1"/>
    </xf>
    <xf numFmtId="0" fontId="5" fillId="0" borderId="25" xfId="0" applyFont="1" applyFill="1" applyBorder="1" applyAlignment="1">
      <alignment horizontal="center" vertical="center" textRotation="90" wrapText="1"/>
    </xf>
    <xf numFmtId="0" fontId="8" fillId="0" borderId="25" xfId="0" applyFont="1" applyFill="1" applyBorder="1" applyAlignment="1">
      <alignment horizontal="center" vertical="center" textRotation="90" wrapText="1"/>
    </xf>
    <xf numFmtId="4" fontId="6" fillId="0" borderId="25" xfId="0" applyNumberFormat="1" applyFont="1" applyFill="1" applyBorder="1" applyAlignment="1">
      <alignment horizontal="center" vertical="center" textRotation="90" wrapText="1"/>
    </xf>
    <xf numFmtId="0" fontId="6" fillId="0" borderId="26" xfId="0" applyFont="1" applyFill="1" applyBorder="1" applyAlignment="1">
      <alignment horizontal="center" vertical="center" textRotation="90" wrapText="1"/>
    </xf>
    <xf numFmtId="165" fontId="6" fillId="4" borderId="14" xfId="1" applyNumberFormat="1" applyFont="1" applyFill="1" applyBorder="1" applyAlignment="1">
      <alignment horizontal="center" vertical="center"/>
    </xf>
    <xf numFmtId="165" fontId="7" fillId="0" borderId="0" xfId="0" applyNumberFormat="1" applyFont="1"/>
    <xf numFmtId="165" fontId="7" fillId="0" borderId="14" xfId="1" applyNumberFormat="1" applyFont="1" applyFill="1" applyBorder="1" applyAlignment="1">
      <alignment horizontal="center" vertical="center"/>
    </xf>
    <xf numFmtId="165" fontId="7" fillId="0" borderId="1" xfId="1" applyNumberFormat="1" applyFont="1" applyFill="1" applyBorder="1" applyAlignment="1">
      <alignment horizontal="center" vertical="center"/>
    </xf>
    <xf numFmtId="165" fontId="6" fillId="4" borderId="1" xfId="1" applyNumberFormat="1" applyFont="1" applyFill="1" applyBorder="1" applyAlignment="1">
      <alignment horizontal="center" vertical="center"/>
    </xf>
    <xf numFmtId="165" fontId="6" fillId="4" borderId="18" xfId="1" applyNumberFormat="1" applyFont="1" applyFill="1" applyBorder="1" applyAlignment="1">
      <alignment horizontal="center" vertical="center"/>
    </xf>
    <xf numFmtId="165" fontId="6" fillId="4" borderId="20" xfId="1" applyNumberFormat="1" applyFont="1" applyFill="1" applyBorder="1" applyAlignment="1">
      <alignment horizontal="center" vertical="center"/>
    </xf>
    <xf numFmtId="165" fontId="6" fillId="4" borderId="21" xfId="1" applyNumberFormat="1" applyFont="1" applyFill="1" applyBorder="1" applyAlignment="1">
      <alignment horizontal="center" vertical="center"/>
    </xf>
    <xf numFmtId="165" fontId="6" fillId="4" borderId="23" xfId="1" applyNumberFormat="1" applyFont="1" applyFill="1" applyBorder="1" applyAlignment="1">
      <alignment horizontal="center" vertical="center"/>
    </xf>
    <xf numFmtId="4" fontId="6" fillId="0" borderId="26" xfId="0" applyNumberFormat="1" applyFont="1" applyFill="1" applyBorder="1" applyAlignment="1">
      <alignment horizontal="center" vertical="center" textRotation="90" wrapText="1"/>
    </xf>
    <xf numFmtId="49" fontId="5" fillId="0" borderId="27" xfId="0" applyNumberFormat="1" applyFont="1" applyFill="1" applyBorder="1" applyAlignment="1">
      <alignment horizontal="center" vertical="center" wrapText="1"/>
    </xf>
    <xf numFmtId="49" fontId="0" fillId="0" borderId="12" xfId="0" applyNumberFormat="1" applyFont="1" applyFill="1" applyBorder="1" applyAlignment="1">
      <alignment vertical="center"/>
    </xf>
    <xf numFmtId="49" fontId="0" fillId="0" borderId="1" xfId="0" applyNumberFormat="1" applyFont="1" applyFill="1" applyBorder="1"/>
    <xf numFmtId="49" fontId="0" fillId="0" borderId="1" xfId="0" applyNumberFormat="1" applyFont="1" applyBorder="1"/>
    <xf numFmtId="49" fontId="0" fillId="0" borderId="14" xfId="0" applyNumberFormat="1" applyFont="1" applyFill="1" applyBorder="1"/>
    <xf numFmtId="0" fontId="2" fillId="0" borderId="0" xfId="0" applyFont="1" applyFill="1" applyBorder="1"/>
    <xf numFmtId="49" fontId="3" fillId="0" borderId="0" xfId="0" applyNumberFormat="1" applyFont="1" applyFill="1" applyBorder="1" applyAlignment="1">
      <alignment vertical="center" wrapText="1"/>
    </xf>
    <xf numFmtId="3" fontId="0" fillId="0" borderId="18" xfId="0" applyNumberFormat="1" applyBorder="1"/>
    <xf numFmtId="3" fontId="0" fillId="0" borderId="23" xfId="0" applyNumberFormat="1" applyBorder="1"/>
    <xf numFmtId="49" fontId="4" fillId="2" borderId="26" xfId="0" applyNumberFormat="1" applyFont="1" applyFill="1" applyBorder="1" applyAlignment="1">
      <alignment horizontal="center" vertical="center" wrapText="1"/>
    </xf>
    <xf numFmtId="3" fontId="4" fillId="2" borderId="26" xfId="0" applyNumberFormat="1" applyFont="1" applyFill="1" applyBorder="1" applyAlignment="1">
      <alignment horizontal="center" vertical="center" wrapText="1"/>
    </xf>
    <xf numFmtId="3" fontId="0" fillId="0" borderId="28" xfId="0" applyNumberFormat="1" applyBorder="1"/>
    <xf numFmtId="0" fontId="0" fillId="0" borderId="1" xfId="0" applyBorder="1"/>
    <xf numFmtId="0" fontId="2" fillId="0" borderId="1" xfId="0" applyFont="1" applyBorder="1"/>
    <xf numFmtId="0" fontId="0" fillId="0" borderId="17" xfId="0" applyBorder="1"/>
    <xf numFmtId="49" fontId="4" fillId="2" borderId="29" xfId="0" applyNumberFormat="1" applyFont="1" applyFill="1" applyBorder="1" applyAlignment="1">
      <alignment horizontal="center" vertical="center" wrapText="1"/>
    </xf>
    <xf numFmtId="0" fontId="0" fillId="0" borderId="14" xfId="0" applyBorder="1"/>
    <xf numFmtId="0" fontId="2" fillId="0" borderId="14" xfId="0" applyFont="1" applyBorder="1"/>
    <xf numFmtId="49" fontId="3" fillId="3" borderId="24" xfId="0" applyNumberFormat="1" applyFont="1" applyFill="1" applyBorder="1" applyAlignment="1">
      <alignment horizontal="center" vertical="center" wrapText="1"/>
    </xf>
    <xf numFmtId="49" fontId="4" fillId="2" borderId="25" xfId="0" applyNumberFormat="1" applyFont="1" applyFill="1" applyBorder="1" applyAlignment="1">
      <alignment horizontal="center" vertical="center" wrapText="1"/>
    </xf>
    <xf numFmtId="3" fontId="2" fillId="12" borderId="21" xfId="0" applyNumberFormat="1" applyFont="1" applyFill="1" applyBorder="1"/>
    <xf numFmtId="171" fontId="0" fillId="0" borderId="0" xfId="0" applyNumberFormat="1"/>
    <xf numFmtId="0" fontId="21" fillId="4" borderId="0" xfId="0" applyFont="1" applyFill="1" applyBorder="1" applyAlignment="1">
      <alignment horizontal="left"/>
    </xf>
    <xf numFmtId="0" fontId="20" fillId="11" borderId="0" xfId="0" applyFont="1" applyFill="1" applyAlignment="1">
      <alignment horizontal="left"/>
    </xf>
    <xf numFmtId="0" fontId="21" fillId="4" borderId="0" xfId="0" applyFont="1" applyFill="1" applyAlignment="1">
      <alignment horizontal="left"/>
    </xf>
    <xf numFmtId="49" fontId="5"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xf>
    <xf numFmtId="0" fontId="21" fillId="0" borderId="0" xfId="0" applyFont="1" applyFill="1" applyAlignment="1">
      <alignment horizontal="left"/>
    </xf>
    <xf numFmtId="0" fontId="0" fillId="0" borderId="0" xfId="0" applyFill="1"/>
    <xf numFmtId="172" fontId="0" fillId="0" borderId="1" xfId="0" applyNumberFormat="1" applyBorder="1"/>
    <xf numFmtId="172" fontId="2" fillId="0" borderId="1" xfId="0" applyNumberFormat="1" applyFont="1" applyBorder="1"/>
    <xf numFmtId="165" fontId="2" fillId="0" borderId="1" xfId="1" applyNumberFormat="1" applyFont="1" applyBorder="1"/>
    <xf numFmtId="49" fontId="5" fillId="0" borderId="14" xfId="0" applyNumberFormat="1" applyFont="1" applyBorder="1" applyAlignment="1">
      <alignment horizontal="center" vertical="center" wrapText="1"/>
    </xf>
    <xf numFmtId="172" fontId="0" fillId="0" borderId="14" xfId="0" applyNumberFormat="1" applyBorder="1"/>
    <xf numFmtId="172" fontId="2" fillId="0" borderId="14" xfId="0" applyNumberFormat="1" applyFont="1" applyBorder="1"/>
    <xf numFmtId="165" fontId="2" fillId="0" borderId="14" xfId="1" applyNumberFormat="1" applyFont="1" applyBorder="1"/>
    <xf numFmtId="49" fontId="3" fillId="3" borderId="26" xfId="0" applyNumberFormat="1" applyFont="1" applyFill="1" applyBorder="1" applyAlignment="1">
      <alignment horizontal="center" vertical="center" textRotation="90" wrapText="1"/>
    </xf>
    <xf numFmtId="49" fontId="5" fillId="0" borderId="12" xfId="0" applyNumberFormat="1" applyFont="1" applyFill="1" applyBorder="1" applyAlignment="1">
      <alignment horizontal="center" vertical="center" wrapText="1"/>
    </xf>
    <xf numFmtId="49" fontId="0" fillId="0" borderId="12" xfId="0" applyNumberFormat="1" applyFont="1" applyBorder="1"/>
    <xf numFmtId="49" fontId="0" fillId="0" borderId="12" xfId="0" applyNumberFormat="1" applyFont="1" applyFill="1" applyBorder="1" applyAlignment="1">
      <alignment horizontal="center"/>
    </xf>
    <xf numFmtId="49" fontId="0" fillId="0" borderId="12" xfId="0" applyNumberFormat="1" applyFont="1" applyFill="1" applyBorder="1"/>
    <xf numFmtId="172" fontId="0" fillId="0" borderId="12" xfId="0" applyNumberFormat="1" applyBorder="1"/>
    <xf numFmtId="172" fontId="2" fillId="0" borderId="12" xfId="0" applyNumberFormat="1" applyFont="1" applyBorder="1"/>
    <xf numFmtId="165" fontId="2" fillId="0" borderId="12" xfId="1" applyNumberFormat="1" applyFont="1" applyBorder="1"/>
    <xf numFmtId="172" fontId="2" fillId="4" borderId="25" xfId="0" applyNumberFormat="1" applyFont="1" applyFill="1" applyBorder="1"/>
    <xf numFmtId="165" fontId="2" fillId="4" borderId="25" xfId="1" applyNumberFormat="1" applyFont="1" applyFill="1" applyBorder="1"/>
    <xf numFmtId="165" fontId="2" fillId="4" borderId="26" xfId="1" applyNumberFormat="1" applyFont="1" applyFill="1" applyBorder="1"/>
    <xf numFmtId="165" fontId="0" fillId="0" borderId="1" xfId="1" applyNumberFormat="1" applyFont="1" applyFill="1" applyBorder="1"/>
    <xf numFmtId="165" fontId="2" fillId="0" borderId="18" xfId="1" applyNumberFormat="1" applyFont="1" applyBorder="1"/>
    <xf numFmtId="165" fontId="0" fillId="0" borderId="14" xfId="1" applyNumberFormat="1" applyFont="1" applyFill="1" applyBorder="1"/>
    <xf numFmtId="165" fontId="2" fillId="0" borderId="23" xfId="1" applyNumberFormat="1" applyFont="1" applyBorder="1"/>
    <xf numFmtId="165" fontId="0" fillId="0" borderId="12" xfId="1" applyNumberFormat="1" applyFont="1" applyFill="1" applyBorder="1"/>
    <xf numFmtId="165" fontId="2" fillId="0" borderId="28" xfId="1" applyNumberFormat="1" applyFont="1" applyBorder="1"/>
    <xf numFmtId="165" fontId="0" fillId="0" borderId="18" xfId="1" applyNumberFormat="1" applyFont="1" applyBorder="1"/>
    <xf numFmtId="165" fontId="0" fillId="0" borderId="23" xfId="1" applyNumberFormat="1" applyFont="1" applyBorder="1"/>
    <xf numFmtId="165" fontId="0" fillId="0" borderId="28" xfId="1" applyNumberFormat="1" applyFont="1" applyBorder="1"/>
    <xf numFmtId="10" fontId="0" fillId="0" borderId="14" xfId="1" applyNumberFormat="1" applyFont="1" applyBorder="1"/>
    <xf numFmtId="10" fontId="0" fillId="0" borderId="8" xfId="1" applyNumberFormat="1" applyFont="1" applyFill="1" applyBorder="1"/>
    <xf numFmtId="3" fontId="0" fillId="0" borderId="1" xfId="0" applyNumberFormat="1" applyBorder="1"/>
    <xf numFmtId="166" fontId="0" fillId="0" borderId="1" xfId="0" applyNumberFormat="1" applyBorder="1"/>
    <xf numFmtId="166" fontId="2" fillId="0" borderId="1" xfId="0" applyNumberFormat="1" applyFont="1" applyBorder="1"/>
    <xf numFmtId="2" fontId="2" fillId="0" borderId="18" xfId="0" applyNumberFormat="1" applyFont="1" applyBorder="1" applyAlignment="1">
      <alignment horizontal="center" vertical="center"/>
    </xf>
    <xf numFmtId="3" fontId="0" fillId="0" borderId="12" xfId="0" applyNumberFormat="1" applyBorder="1"/>
    <xf numFmtId="166" fontId="0" fillId="0" borderId="12" xfId="0" applyNumberFormat="1" applyBorder="1"/>
    <xf numFmtId="166" fontId="2" fillId="0" borderId="12" xfId="0" applyNumberFormat="1" applyFont="1" applyBorder="1"/>
    <xf numFmtId="2" fontId="2" fillId="0" borderId="28" xfId="0" applyNumberFormat="1" applyFont="1" applyBorder="1" applyAlignment="1">
      <alignment horizontal="center" vertical="center"/>
    </xf>
    <xf numFmtId="3" fontId="2" fillId="4" borderId="25" xfId="0" applyNumberFormat="1" applyFont="1" applyFill="1" applyBorder="1"/>
    <xf numFmtId="166" fontId="2" fillId="4" borderId="25" xfId="0" applyNumberFormat="1" applyFont="1" applyFill="1" applyBorder="1"/>
    <xf numFmtId="2" fontId="2" fillId="4" borderId="26" xfId="0" applyNumberFormat="1" applyFont="1" applyFill="1" applyBorder="1" applyAlignment="1">
      <alignment horizontal="center" vertical="center"/>
    </xf>
    <xf numFmtId="3" fontId="0" fillId="0" borderId="14" xfId="0" applyNumberFormat="1" applyBorder="1"/>
    <xf numFmtId="166" fontId="0" fillId="0" borderId="14" xfId="0" applyNumberFormat="1" applyBorder="1"/>
    <xf numFmtId="166" fontId="2" fillId="0" borderId="14" xfId="0" applyNumberFormat="1" applyFont="1" applyBorder="1"/>
    <xf numFmtId="2" fontId="2" fillId="0" borderId="23" xfId="0" applyNumberFormat="1" applyFont="1" applyBorder="1" applyAlignment="1">
      <alignment horizontal="center" vertical="center"/>
    </xf>
    <xf numFmtId="49" fontId="3" fillId="3" borderId="26" xfId="0" applyNumberFormat="1" applyFont="1" applyFill="1" applyBorder="1" applyAlignment="1">
      <alignment horizontal="center" vertical="center" wrapText="1"/>
    </xf>
    <xf numFmtId="2" fontId="2" fillId="0" borderId="0" xfId="0" applyNumberFormat="1" applyFont="1" applyBorder="1" applyAlignment="1">
      <alignment horizontal="center" vertical="center"/>
    </xf>
    <xf numFmtId="2" fontId="2" fillId="0" borderId="0" xfId="0" applyNumberFormat="1" applyFont="1" applyBorder="1" applyAlignment="1">
      <alignment horizontal="center" vertical="center" wrapText="1"/>
    </xf>
    <xf numFmtId="2" fontId="0"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2" fontId="2" fillId="0" borderId="1" xfId="0" applyNumberFormat="1" applyFont="1" applyBorder="1" applyAlignment="1">
      <alignment horizontal="center" vertical="center"/>
    </xf>
    <xf numFmtId="2" fontId="2" fillId="0" borderId="12" xfId="0" applyNumberFormat="1" applyFont="1" applyBorder="1" applyAlignment="1">
      <alignment horizontal="center" vertical="center"/>
    </xf>
    <xf numFmtId="2" fontId="2" fillId="0" borderId="14" xfId="0" applyNumberFormat="1" applyFont="1" applyBorder="1" applyAlignment="1">
      <alignment horizontal="center" vertical="center"/>
    </xf>
    <xf numFmtId="2" fontId="2" fillId="4" borderId="25" xfId="0" applyNumberFormat="1" applyFont="1" applyFill="1" applyBorder="1" applyAlignment="1">
      <alignment horizontal="center" vertical="center"/>
    </xf>
    <xf numFmtId="173" fontId="0" fillId="0" borderId="0" xfId="0" applyNumberFormat="1"/>
    <xf numFmtId="10" fontId="0" fillId="0" borderId="1" xfId="1" applyNumberFormat="1" applyFont="1" applyBorder="1"/>
    <xf numFmtId="10" fontId="0" fillId="0" borderId="18" xfId="0" applyNumberFormat="1" applyBorder="1"/>
    <xf numFmtId="10" fontId="0" fillId="0" borderId="12" xfId="1" applyNumberFormat="1" applyFont="1" applyBorder="1"/>
    <xf numFmtId="10" fontId="0" fillId="0" borderId="28" xfId="0" applyNumberFormat="1" applyBorder="1"/>
    <xf numFmtId="10" fontId="0" fillId="0" borderId="23" xfId="0" applyNumberFormat="1" applyBorder="1"/>
    <xf numFmtId="10" fontId="2" fillId="4" borderId="25" xfId="1" applyNumberFormat="1" applyFont="1" applyFill="1" applyBorder="1"/>
    <xf numFmtId="10" fontId="2" fillId="4" borderId="26" xfId="0" applyNumberFormat="1" applyFont="1" applyFill="1" applyBorder="1"/>
    <xf numFmtId="0" fontId="21" fillId="0" borderId="0" xfId="0" applyFont="1"/>
    <xf numFmtId="0" fontId="21" fillId="4" borderId="0" xfId="0" applyFont="1" applyFill="1"/>
    <xf numFmtId="0" fontId="0" fillId="4" borderId="0" xfId="0" applyFill="1"/>
    <xf numFmtId="170" fontId="0" fillId="0" borderId="0" xfId="0" applyNumberFormat="1"/>
    <xf numFmtId="0" fontId="2" fillId="4" borderId="20" xfId="0" applyFont="1" applyFill="1" applyBorder="1" applyAlignment="1">
      <alignment horizontal="center"/>
    </xf>
    <xf numFmtId="49" fontId="0" fillId="0" borderId="0" xfId="0" applyNumberFormat="1" applyFont="1" applyFill="1" applyBorder="1" applyAlignment="1">
      <alignment horizontal="center"/>
    </xf>
    <xf numFmtId="0" fontId="0" fillId="0" borderId="0" xfId="0" applyNumberFormat="1" applyFont="1" applyFill="1" applyBorder="1"/>
    <xf numFmtId="49" fontId="3" fillId="0" borderId="0" xfId="0" applyNumberFormat="1" applyFont="1" applyFill="1" applyBorder="1" applyAlignment="1">
      <alignment horizontal="center" vertical="center" wrapText="1"/>
    </xf>
    <xf numFmtId="0" fontId="20" fillId="11" borderId="0" xfId="0" applyFont="1" applyFill="1" applyAlignment="1"/>
    <xf numFmtId="0" fontId="21" fillId="4" borderId="0" xfId="0" applyFont="1" applyFill="1" applyAlignment="1"/>
    <xf numFmtId="49" fontId="25" fillId="0" borderId="14" xfId="0" applyNumberFormat="1" applyFont="1" applyFill="1" applyBorder="1" applyAlignment="1">
      <alignment vertical="center"/>
    </xf>
    <xf numFmtId="49" fontId="25" fillId="0" borderId="14" xfId="0" applyNumberFormat="1" applyFont="1" applyFill="1" applyBorder="1"/>
    <xf numFmtId="49" fontId="25" fillId="0" borderId="1" xfId="0" applyNumberFormat="1" applyFont="1" applyFill="1" applyBorder="1" applyAlignment="1">
      <alignment vertical="center"/>
    </xf>
    <xf numFmtId="49" fontId="25" fillId="0" borderId="1" xfId="0" applyNumberFormat="1" applyFont="1" applyFill="1" applyBorder="1"/>
    <xf numFmtId="49" fontId="25" fillId="0" borderId="1" xfId="0" applyNumberFormat="1" applyFont="1" applyFill="1" applyBorder="1" applyAlignment="1">
      <alignment horizontal="center"/>
    </xf>
    <xf numFmtId="49" fontId="25" fillId="0" borderId="1" xfId="0" applyNumberFormat="1" applyFont="1" applyBorder="1"/>
    <xf numFmtId="49" fontId="25" fillId="0" borderId="12" xfId="0" applyNumberFormat="1" applyFont="1" applyFill="1" applyBorder="1" applyAlignment="1">
      <alignment vertical="center"/>
    </xf>
    <xf numFmtId="49" fontId="25" fillId="0" borderId="12" xfId="0" applyNumberFormat="1" applyFont="1" applyBorder="1"/>
    <xf numFmtId="49" fontId="25" fillId="0" borderId="12" xfId="0" applyNumberFormat="1" applyFont="1" applyFill="1" applyBorder="1" applyAlignment="1">
      <alignment horizontal="center"/>
    </xf>
    <xf numFmtId="49" fontId="25" fillId="0" borderId="12" xfId="0" applyNumberFormat="1" applyFont="1" applyFill="1" applyBorder="1"/>
    <xf numFmtId="0" fontId="0" fillId="0" borderId="0" xfId="0" applyAlignment="1">
      <alignment horizontal="center" vertical="center"/>
    </xf>
    <xf numFmtId="9" fontId="25" fillId="0" borderId="23" xfId="1" applyFont="1" applyBorder="1" applyAlignment="1">
      <alignment horizontal="center" vertical="center"/>
    </xf>
    <xf numFmtId="9" fontId="25" fillId="0" borderId="18" xfId="1" applyFont="1" applyBorder="1" applyAlignment="1">
      <alignment horizontal="center" vertical="center"/>
    </xf>
    <xf numFmtId="166" fontId="7" fillId="0" borderId="12" xfId="0" applyNumberFormat="1" applyFont="1" applyBorder="1" applyAlignment="1">
      <alignment horizontal="center" vertical="center"/>
    </xf>
    <xf numFmtId="9" fontId="25" fillId="0" borderId="28" xfId="1" applyFont="1" applyBorder="1" applyAlignment="1">
      <alignment horizontal="center" vertical="center"/>
    </xf>
    <xf numFmtId="167" fontId="21" fillId="4" borderId="25" xfId="0" applyNumberFormat="1" applyFont="1" applyFill="1" applyBorder="1"/>
    <xf numFmtId="9" fontId="21" fillId="4" borderId="26" xfId="1" applyFont="1" applyFill="1" applyBorder="1" applyAlignment="1">
      <alignment horizontal="center" vertical="center"/>
    </xf>
    <xf numFmtId="0" fontId="0" fillId="0" borderId="14" xfId="0" applyNumberFormat="1" applyFont="1" applyFill="1" applyBorder="1"/>
    <xf numFmtId="0" fontId="25" fillId="0" borderId="14" xfId="0" applyNumberFormat="1" applyFont="1" applyFill="1" applyBorder="1"/>
    <xf numFmtId="0" fontId="0" fillId="0" borderId="0" xfId="0" applyFill="1" applyBorder="1"/>
    <xf numFmtId="166" fontId="25" fillId="0" borderId="14" xfId="0" applyNumberFormat="1" applyFont="1" applyBorder="1"/>
    <xf numFmtId="166" fontId="25" fillId="0" borderId="1" xfId="0" applyNumberFormat="1" applyFont="1" applyBorder="1"/>
    <xf numFmtId="166" fontId="25" fillId="0" borderId="12" xfId="0" applyNumberFormat="1" applyFont="1" applyBorder="1"/>
    <xf numFmtId="0" fontId="21" fillId="4" borderId="0" xfId="0" applyFont="1" applyFill="1" applyBorder="1" applyAlignment="1"/>
    <xf numFmtId="166" fontId="7" fillId="0" borderId="1" xfId="0" applyNumberFormat="1" applyFont="1" applyBorder="1"/>
    <xf numFmtId="0" fontId="7" fillId="0" borderId="17" xfId="0" applyNumberFormat="1" applyFont="1" applyFill="1" applyBorder="1"/>
    <xf numFmtId="0" fontId="7" fillId="0" borderId="22" xfId="0" applyNumberFormat="1" applyFont="1" applyFill="1" applyBorder="1"/>
    <xf numFmtId="166" fontId="7" fillId="0" borderId="14" xfId="0" applyNumberFormat="1" applyFont="1" applyBorder="1"/>
    <xf numFmtId="0" fontId="7" fillId="0" borderId="27" xfId="0" applyNumberFormat="1" applyFont="1" applyFill="1" applyBorder="1"/>
    <xf numFmtId="166" fontId="7" fillId="0" borderId="12" xfId="0" applyNumberFormat="1" applyFont="1" applyBorder="1"/>
    <xf numFmtId="0" fontId="6" fillId="4" borderId="24" xfId="0" applyNumberFormat="1" applyFont="1" applyFill="1" applyBorder="1"/>
    <xf numFmtId="0" fontId="28" fillId="0" borderId="0" xfId="0" applyFont="1" applyFill="1" applyBorder="1"/>
    <xf numFmtId="0" fontId="29" fillId="0" borderId="0" xfId="0" applyFont="1" applyFill="1" applyBorder="1" applyAlignment="1">
      <alignment wrapText="1"/>
    </xf>
    <xf numFmtId="0" fontId="30" fillId="0" borderId="32" xfId="4" applyFont="1" applyFill="1" applyBorder="1" applyAlignment="1">
      <alignment vertical="center"/>
    </xf>
    <xf numFmtId="0" fontId="30" fillId="0" borderId="18" xfId="4" applyFont="1" applyFill="1" applyBorder="1" applyAlignment="1">
      <alignment vertical="center"/>
    </xf>
    <xf numFmtId="0" fontId="25" fillId="0" borderId="1" xfId="0" applyNumberFormat="1" applyFont="1" applyFill="1" applyBorder="1"/>
    <xf numFmtId="167" fontId="25" fillId="0" borderId="1" xfId="0" applyNumberFormat="1" applyFont="1" applyBorder="1"/>
    <xf numFmtId="165" fontId="25" fillId="0" borderId="18" xfId="1" applyNumberFormat="1" applyFont="1" applyBorder="1"/>
    <xf numFmtId="167" fontId="25" fillId="0" borderId="14" xfId="0" applyNumberFormat="1" applyFont="1" applyBorder="1"/>
    <xf numFmtId="165" fontId="25" fillId="0" borderId="23" xfId="1" applyNumberFormat="1" applyFont="1" applyBorder="1"/>
    <xf numFmtId="0" fontId="25" fillId="0" borderId="12" xfId="0" applyNumberFormat="1" applyFont="1" applyFill="1" applyBorder="1"/>
    <xf numFmtId="167" fontId="6" fillId="4" borderId="12" xfId="0" applyNumberFormat="1" applyFont="1" applyFill="1" applyBorder="1" applyAlignment="1">
      <alignment horizontal="center" vertical="center"/>
    </xf>
    <xf numFmtId="167" fontId="25" fillId="0" borderId="12" xfId="0" applyNumberFormat="1" applyFont="1" applyBorder="1"/>
    <xf numFmtId="165" fontId="25" fillId="0" borderId="28" xfId="1" applyNumberFormat="1" applyFont="1" applyBorder="1"/>
    <xf numFmtId="166" fontId="21" fillId="4" borderId="25" xfId="0" applyNumberFormat="1" applyFont="1" applyFill="1" applyBorder="1"/>
    <xf numFmtId="167" fontId="6" fillId="4" borderId="25" xfId="0" applyNumberFormat="1" applyFont="1" applyFill="1" applyBorder="1" applyAlignment="1">
      <alignment horizontal="center" vertical="center"/>
    </xf>
    <xf numFmtId="165" fontId="21" fillId="4" borderId="26" xfId="1" applyNumberFormat="1" applyFont="1" applyFill="1" applyBorder="1"/>
    <xf numFmtId="0" fontId="33" fillId="0" borderId="0" xfId="0" applyFont="1"/>
    <xf numFmtId="172" fontId="34" fillId="0" borderId="0" xfId="0" applyNumberFormat="1" applyFont="1"/>
    <xf numFmtId="0" fontId="34" fillId="0" borderId="0" xfId="0" applyFont="1"/>
    <xf numFmtId="172" fontId="33" fillId="0" borderId="0" xfId="0" applyNumberFormat="1" applyFont="1"/>
    <xf numFmtId="0" fontId="35" fillId="13" borderId="33" xfId="4" applyFont="1" applyFill="1" applyBorder="1" applyAlignment="1">
      <alignment horizontal="center" vertical="center"/>
    </xf>
    <xf numFmtId="0" fontId="31" fillId="0" borderId="0" xfId="0" applyFont="1" applyFill="1" applyBorder="1"/>
    <xf numFmtId="0" fontId="30" fillId="0" borderId="0" xfId="4" applyFont="1" applyFill="1" applyBorder="1" applyAlignment="1">
      <alignment wrapText="1"/>
    </xf>
    <xf numFmtId="0" fontId="31" fillId="0" borderId="31" xfId="0" applyFont="1" applyFill="1" applyBorder="1" applyAlignment="1">
      <alignment vertical="center"/>
    </xf>
    <xf numFmtId="0" fontId="0" fillId="0" borderId="0" xfId="0" applyAlignment="1">
      <alignment vertical="center"/>
    </xf>
    <xf numFmtId="0" fontId="31" fillId="0" borderId="17" xfId="0" applyFont="1" applyFill="1" applyBorder="1" applyAlignment="1">
      <alignment vertical="center"/>
    </xf>
    <xf numFmtId="0" fontId="30" fillId="0" borderId="18" xfId="4" applyFont="1" applyFill="1" applyBorder="1" applyAlignment="1">
      <alignment vertical="center" wrapText="1"/>
    </xf>
    <xf numFmtId="0" fontId="31" fillId="0" borderId="17" xfId="0" applyNumberFormat="1" applyFont="1" applyFill="1" applyBorder="1" applyAlignment="1">
      <alignment vertical="center"/>
    </xf>
    <xf numFmtId="0" fontId="31" fillId="0" borderId="19" xfId="0" applyFont="1" applyFill="1" applyBorder="1" applyAlignment="1">
      <alignment vertical="center"/>
    </xf>
    <xf numFmtId="0" fontId="30" fillId="0" borderId="21" xfId="4" applyFont="1" applyFill="1" applyBorder="1" applyAlignment="1">
      <alignment vertical="center" wrapText="1"/>
    </xf>
    <xf numFmtId="0" fontId="0" fillId="0" borderId="0" xfId="0" applyAlignment="1">
      <alignment vertical="top" wrapText="1"/>
    </xf>
    <xf numFmtId="2" fontId="0" fillId="0" borderId="14" xfId="1" applyNumberFormat="1" applyFont="1" applyBorder="1" applyAlignment="1">
      <alignment horizontal="center" vertical="center"/>
    </xf>
    <xf numFmtId="2" fontId="0" fillId="0" borderId="1" xfId="1" applyNumberFormat="1" applyFont="1" applyBorder="1" applyAlignment="1">
      <alignment horizontal="center" vertical="center"/>
    </xf>
    <xf numFmtId="2" fontId="0" fillId="0" borderId="12" xfId="1" applyNumberFormat="1" applyFont="1" applyBorder="1" applyAlignment="1">
      <alignment horizontal="center" vertical="center"/>
    </xf>
    <xf numFmtId="2" fontId="2" fillId="4" borderId="25" xfId="1" applyNumberFormat="1" applyFont="1" applyFill="1" applyBorder="1" applyAlignment="1">
      <alignment horizontal="center" vertical="center"/>
    </xf>
    <xf numFmtId="0" fontId="30" fillId="0" borderId="17" xfId="4" applyFont="1" applyBorder="1" applyAlignment="1">
      <alignment horizontal="center" vertical="center"/>
    </xf>
    <xf numFmtId="0" fontId="30" fillId="0" borderId="18" xfId="4" applyFont="1" applyBorder="1" applyAlignment="1">
      <alignment horizontal="center" vertical="center"/>
    </xf>
    <xf numFmtId="0" fontId="30" fillId="0" borderId="19" xfId="4" applyFont="1" applyBorder="1" applyAlignment="1">
      <alignment horizontal="center" vertical="center"/>
    </xf>
    <xf numFmtId="0" fontId="30" fillId="0" borderId="21" xfId="4" applyFont="1" applyBorder="1" applyAlignment="1">
      <alignment horizontal="center" vertical="center"/>
    </xf>
    <xf numFmtId="0" fontId="32" fillId="11" borderId="0" xfId="0" applyFont="1" applyFill="1" applyAlignment="1">
      <alignment horizontal="center"/>
    </xf>
    <xf numFmtId="0" fontId="21" fillId="4" borderId="0" xfId="0" applyFont="1" applyFill="1" applyAlignment="1">
      <alignment horizontal="center"/>
    </xf>
    <xf numFmtId="0" fontId="25" fillId="0" borderId="36" xfId="0" applyFont="1" applyBorder="1" applyAlignment="1">
      <alignment horizontal="left" vertical="center" wrapText="1"/>
    </xf>
    <xf numFmtId="0" fontId="25" fillId="0" borderId="37" xfId="0" applyFont="1" applyBorder="1" applyAlignment="1">
      <alignment horizontal="left" vertical="center" wrapText="1"/>
    </xf>
    <xf numFmtId="0" fontId="25" fillId="0" borderId="38" xfId="0" applyFont="1" applyBorder="1" applyAlignment="1">
      <alignment horizontal="left" vertical="center" wrapText="1"/>
    </xf>
    <xf numFmtId="0" fontId="25" fillId="0" borderId="39" xfId="0" applyFont="1" applyBorder="1" applyAlignment="1">
      <alignment horizontal="left" vertical="center" wrapText="1"/>
    </xf>
    <xf numFmtId="0" fontId="27" fillId="0" borderId="34" xfId="0" applyFont="1" applyFill="1" applyBorder="1" applyAlignment="1">
      <alignment horizontal="center"/>
    </xf>
    <xf numFmtId="0" fontId="27" fillId="0" borderId="35" xfId="0" applyFont="1" applyFill="1" applyBorder="1" applyAlignment="1">
      <alignment horizontal="center"/>
    </xf>
    <xf numFmtId="0" fontId="31" fillId="0" borderId="40" xfId="0" applyFont="1" applyFill="1" applyBorder="1" applyAlignment="1">
      <alignment horizontal="center"/>
    </xf>
    <xf numFmtId="0" fontId="31" fillId="0" borderId="41" xfId="0" applyFont="1" applyFill="1" applyBorder="1" applyAlignment="1">
      <alignment horizontal="center"/>
    </xf>
    <xf numFmtId="0" fontId="30" fillId="0" borderId="31" xfId="4" applyFont="1" applyBorder="1" applyAlignment="1">
      <alignment horizontal="center" vertical="center"/>
    </xf>
    <xf numFmtId="0" fontId="30" fillId="0" borderId="32" xfId="4" applyFont="1" applyBorder="1" applyAlignment="1">
      <alignment horizontal="center" vertical="center"/>
    </xf>
    <xf numFmtId="49" fontId="4" fillId="4" borderId="24" xfId="0" applyNumberFormat="1" applyFont="1" applyFill="1" applyBorder="1" applyAlignment="1">
      <alignment horizontal="center" vertical="center" wrapText="1"/>
    </xf>
    <xf numFmtId="49" fontId="4" fillId="4" borderId="25" xfId="0" applyNumberFormat="1" applyFont="1" applyFill="1" applyBorder="1" applyAlignment="1">
      <alignment horizontal="center" vertical="center" wrapText="1"/>
    </xf>
    <xf numFmtId="0" fontId="20" fillId="11" borderId="16" xfId="0" applyFont="1" applyFill="1" applyBorder="1" applyAlignment="1">
      <alignment horizontal="left"/>
    </xf>
    <xf numFmtId="0" fontId="20" fillId="11" borderId="0" xfId="0" applyFont="1" applyFill="1" applyBorder="1" applyAlignment="1">
      <alignment horizontal="left"/>
    </xf>
    <xf numFmtId="0" fontId="21" fillId="4" borderId="16" xfId="0" applyFont="1" applyFill="1" applyBorder="1" applyAlignment="1">
      <alignment horizontal="left"/>
    </xf>
    <xf numFmtId="0" fontId="21" fillId="4" borderId="0" xfId="0" applyFont="1" applyFill="1" applyBorder="1" applyAlignment="1">
      <alignment horizontal="left"/>
    </xf>
    <xf numFmtId="0" fontId="21" fillId="12" borderId="0" xfId="0" applyFont="1" applyFill="1" applyAlignment="1">
      <alignment horizontal="left"/>
    </xf>
    <xf numFmtId="0" fontId="2" fillId="4" borderId="19" xfId="0" applyFont="1" applyFill="1" applyBorder="1" applyAlignment="1">
      <alignment horizontal="center"/>
    </xf>
    <xf numFmtId="0" fontId="2" fillId="4" borderId="20" xfId="0" applyFont="1" applyFill="1" applyBorder="1" applyAlignment="1">
      <alignment horizontal="center"/>
    </xf>
    <xf numFmtId="0" fontId="20" fillId="11" borderId="0" xfId="0" applyFont="1" applyFill="1" applyAlignment="1">
      <alignment horizontal="left"/>
    </xf>
    <xf numFmtId="0" fontId="21" fillId="4" borderId="0" xfId="0" applyFont="1" applyFill="1" applyAlignment="1">
      <alignment horizontal="left"/>
    </xf>
    <xf numFmtId="0" fontId="2" fillId="4" borderId="24" xfId="0" applyFont="1" applyFill="1" applyBorder="1" applyAlignment="1">
      <alignment horizontal="center"/>
    </xf>
    <xf numFmtId="0" fontId="2" fillId="4" borderId="25" xfId="0" applyFont="1" applyFill="1" applyBorder="1" applyAlignment="1">
      <alignment horizontal="center"/>
    </xf>
    <xf numFmtId="0" fontId="27" fillId="4" borderId="30" xfId="0" applyFont="1" applyFill="1" applyBorder="1" applyAlignment="1">
      <alignment horizontal="center"/>
    </xf>
    <xf numFmtId="0" fontId="20" fillId="11" borderId="0" xfId="0" applyFont="1" applyFill="1" applyAlignment="1">
      <alignment horizontal="center"/>
    </xf>
    <xf numFmtId="0" fontId="25" fillId="4" borderId="0" xfId="0" applyFont="1" applyFill="1" applyAlignment="1">
      <alignment horizontal="center" vertical="top" wrapText="1"/>
    </xf>
    <xf numFmtId="0" fontId="21" fillId="4" borderId="30" xfId="0" applyFont="1" applyFill="1" applyBorder="1" applyAlignment="1">
      <alignment horizontal="left"/>
    </xf>
    <xf numFmtId="0" fontId="21" fillId="4" borderId="24" xfId="0" applyFont="1" applyFill="1" applyBorder="1" applyAlignment="1">
      <alignment horizontal="center"/>
    </xf>
    <xf numFmtId="0" fontId="21" fillId="4" borderId="25" xfId="0" applyFont="1" applyFill="1" applyBorder="1" applyAlignment="1">
      <alignment horizontal="center"/>
    </xf>
    <xf numFmtId="0" fontId="22" fillId="4" borderId="8" xfId="3" applyFont="1" applyFill="1" applyBorder="1" applyAlignment="1">
      <alignment horizontal="left"/>
    </xf>
    <xf numFmtId="0" fontId="22" fillId="4" borderId="0" xfId="3" applyFont="1" applyFill="1" applyBorder="1" applyAlignment="1">
      <alignment horizontal="left"/>
    </xf>
    <xf numFmtId="0" fontId="22" fillId="4" borderId="9" xfId="3" applyFont="1" applyFill="1" applyBorder="1" applyAlignment="1">
      <alignment horizontal="left"/>
    </xf>
    <xf numFmtId="0" fontId="24" fillId="11" borderId="0" xfId="3" applyFont="1" applyFill="1" applyAlignment="1">
      <alignment horizontal="center" vertical="center" wrapText="1"/>
    </xf>
    <xf numFmtId="0" fontId="23" fillId="4" borderId="2" xfId="3" applyFont="1" applyFill="1" applyBorder="1" applyAlignment="1">
      <alignment horizontal="center"/>
    </xf>
    <xf numFmtId="0" fontId="23" fillId="4" borderId="3" xfId="3" applyFont="1" applyFill="1" applyBorder="1" applyAlignment="1">
      <alignment horizontal="center"/>
    </xf>
    <xf numFmtId="0" fontId="23" fillId="4" borderId="4" xfId="3" applyFont="1" applyFill="1" applyBorder="1" applyAlignment="1">
      <alignment horizontal="center"/>
    </xf>
    <xf numFmtId="0" fontId="22" fillId="4" borderId="5" xfId="3" applyFont="1" applyFill="1" applyBorder="1" applyAlignment="1">
      <alignment horizontal="left"/>
    </xf>
    <xf numFmtId="0" fontId="22" fillId="4" borderId="6" xfId="3" applyFont="1" applyFill="1" applyBorder="1" applyAlignment="1">
      <alignment horizontal="left"/>
    </xf>
    <xf numFmtId="0" fontId="22" fillId="4" borderId="7" xfId="3" applyFont="1" applyFill="1" applyBorder="1" applyAlignment="1">
      <alignment horizontal="left"/>
    </xf>
    <xf numFmtId="0" fontId="2" fillId="4" borderId="30" xfId="0" applyFont="1" applyFill="1" applyBorder="1" applyAlignment="1">
      <alignment horizontal="center" wrapText="1"/>
    </xf>
    <xf numFmtId="0" fontId="2" fillId="4" borderId="0" xfId="0" applyFont="1" applyFill="1" applyBorder="1" applyAlignment="1">
      <alignment horizontal="center" vertical="center"/>
    </xf>
    <xf numFmtId="0" fontId="2" fillId="12" borderId="19" xfId="0" applyFont="1" applyFill="1" applyBorder="1" applyAlignment="1">
      <alignment horizontal="center"/>
    </xf>
    <xf numFmtId="0" fontId="2" fillId="12" borderId="20" xfId="0" applyFont="1" applyFill="1" applyBorder="1" applyAlignment="1">
      <alignment horizont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10" fillId="6" borderId="2"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10" fillId="6" borderId="7" xfId="0" applyFont="1" applyFill="1" applyBorder="1" applyAlignment="1">
      <alignment horizontal="left" vertical="center" wrapText="1"/>
    </xf>
  </cellXfs>
  <cellStyles count="5">
    <cellStyle name="Hipervínculo" xfId="4" builtinId="8"/>
    <cellStyle name="Normal" xfId="0" builtinId="0"/>
    <cellStyle name="Normal 2" xfId="2"/>
    <cellStyle name="Normal 5" xfId="3"/>
    <cellStyle name="Porcentaje" xfId="1" builtinId="5"/>
  </cellStyles>
  <dxfs count="0"/>
  <tableStyles count="0" defaultTableStyle="TableStyleMedium2" defaultPivotStyle="PivotStyleLight16"/>
  <colors>
    <mruColors>
      <color rgb="FF84B4E0"/>
      <color rgb="FFF1975A"/>
      <color rgb="FFF1965A"/>
      <color rgb="FF43682B"/>
      <color rgb="FF436820"/>
      <color rgb="FFB88C00"/>
      <color rgb="FF9E480E"/>
      <color rgb="FF9E4800"/>
      <color rgb="FF934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ValorAgregadoActividad!$Z$175</c:f>
          <c:strCache>
            <c:ptCount val="1"/>
            <c:pt idx="0">
              <c:v>Valle de Aburrá Participación por ramas de actividad en el valor agregado 2018</c:v>
            </c:pt>
          </c:strCache>
        </c:strRef>
      </c:tx>
      <c:layout>
        <c:manualLayout>
          <c:xMode val="edge"/>
          <c:yMode val="edge"/>
          <c:x val="0.11180572010218442"/>
          <c:y val="3.959141658088526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10565693030109E-2"/>
          <c:y val="0.17544662432040414"/>
          <c:w val="0.76349259683881898"/>
          <c:h val="0.64360603453349519"/>
        </c:manualLayout>
      </c:layout>
      <c:pie3DChart>
        <c:varyColors val="1"/>
        <c:ser>
          <c:idx val="0"/>
          <c:order val="0"/>
          <c:tx>
            <c:strRef>
              <c:f>ValorAgregadoActividad!$G$175</c:f>
              <c:strCache>
                <c:ptCount val="1"/>
                <c:pt idx="0">
                  <c:v>Valle de Aburrá</c:v>
                </c:pt>
              </c:strCache>
            </c:strRef>
          </c:tx>
          <c:spPr>
            <a:effectLst/>
            <a:scene3d>
              <a:camera prst="orthographicFront"/>
              <a:lightRig rig="threePt" dir="t"/>
            </a:scene3d>
            <a:sp3d prstMaterial="metal">
              <a:bevelT w="508000" h="508000"/>
              <a:bevelB w="508000" h="508000"/>
              <a:contourClr>
                <a:srgbClr val="000000"/>
              </a:contourClr>
            </a:sp3d>
          </c:spPr>
          <c:dPt>
            <c:idx val="0"/>
            <c:bubble3D val="0"/>
            <c:spPr>
              <a:solidFill>
                <a:srgbClr val="00B05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3-15ED-4390-938C-FA5B231D8654}"/>
              </c:ext>
            </c:extLst>
          </c:dPt>
          <c:dPt>
            <c:idx val="1"/>
            <c:bubble3D val="0"/>
            <c:spPr>
              <a:solidFill>
                <a:schemeClr val="accent2"/>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C-15ED-4390-938C-FA5B231D8654}"/>
              </c:ext>
            </c:extLst>
          </c:dPt>
          <c:dPt>
            <c:idx val="2"/>
            <c:bubble3D val="0"/>
            <c:spPr>
              <a:solidFill>
                <a:schemeClr val="accent2">
                  <a:lumMod val="60000"/>
                  <a:lumOff val="4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1-15ED-4390-938C-FA5B231D8654}"/>
              </c:ext>
            </c:extLst>
          </c:dPt>
          <c:dPt>
            <c:idx val="3"/>
            <c:bubble3D val="0"/>
            <c:spPr>
              <a:solidFill>
                <a:schemeClr val="accent4"/>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6-15ED-4390-938C-FA5B231D8654}"/>
              </c:ext>
            </c:extLst>
          </c:dPt>
          <c:dPt>
            <c:idx val="4"/>
            <c:bubble3D val="0"/>
            <c:spPr>
              <a:solidFill>
                <a:schemeClr val="accent5"/>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5-15ED-4390-938C-FA5B231D8654}"/>
              </c:ext>
            </c:extLst>
          </c:dPt>
          <c:dPt>
            <c:idx val="5"/>
            <c:bubble3D val="0"/>
            <c:spPr>
              <a:solidFill>
                <a:srgbClr val="7030A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2-15ED-4390-938C-FA5B231D8654}"/>
              </c:ext>
            </c:extLst>
          </c:dPt>
          <c:dPt>
            <c:idx val="6"/>
            <c:bubble3D val="0"/>
            <c:spPr>
              <a:solidFill>
                <a:srgbClr val="00B0F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4-15ED-4390-938C-FA5B231D8654}"/>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7-15ED-4390-938C-FA5B231D8654}"/>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8-15ED-4390-938C-FA5B231D8654}"/>
              </c:ext>
            </c:extLst>
          </c:dPt>
          <c:dPt>
            <c:idx val="9"/>
            <c:bubble3D val="0"/>
            <c:spPr>
              <a:solidFill>
                <a:schemeClr val="accent4">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9-15ED-4390-938C-FA5B231D8654}"/>
              </c:ext>
            </c:extLst>
          </c:dPt>
          <c:dPt>
            <c:idx val="10"/>
            <c:bubble3D val="0"/>
            <c:spPr>
              <a:solidFill>
                <a:schemeClr val="accent5">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A-15ED-4390-938C-FA5B231D8654}"/>
              </c:ext>
            </c:extLst>
          </c:dPt>
          <c:dPt>
            <c:idx val="11"/>
            <c:bubble3D val="0"/>
            <c:spPr>
              <a:solidFill>
                <a:schemeClr val="accent6">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B-15ED-4390-938C-FA5B231D8654}"/>
              </c:ext>
            </c:extLst>
          </c:dPt>
          <c:dLbls>
            <c:dLbl>
              <c:idx val="0"/>
              <c:layout>
                <c:manualLayout>
                  <c:x val="-4.3527757079955959E-2"/>
                  <c:y val="9.6045291981661132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ED-4390-938C-FA5B231D8654}"/>
                </c:ext>
              </c:extLst>
            </c:dLbl>
            <c:dLbl>
              <c:idx val="1"/>
              <c:layout>
                <c:manualLayout>
                  <c:x val="-0.22695163021154974"/>
                  <c:y val="1.5984145814686782E-2"/>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1526018705033542"/>
                      <c:h val="0.18686258628469254"/>
                    </c:manualLayout>
                  </c15:layout>
                </c:ext>
                <c:ext xmlns:c16="http://schemas.microsoft.com/office/drawing/2014/chart" uri="{C3380CC4-5D6E-409C-BE32-E72D297353CC}">
                  <c16:uniqueId val="{0000000C-15ED-4390-938C-FA5B231D8654}"/>
                </c:ext>
              </c:extLst>
            </c:dLbl>
            <c:dLbl>
              <c:idx val="3"/>
              <c:layout>
                <c:manualLayout>
                  <c:x val="2.0586005501083164E-3"/>
                  <c:y val="0.13597929957199378"/>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5ED-4390-938C-FA5B231D8654}"/>
                </c:ext>
              </c:extLst>
            </c:dLbl>
            <c:dLbl>
              <c:idx val="4"/>
              <c:layout>
                <c:manualLayout>
                  <c:x val="8.8615898434268141E-3"/>
                  <c:y val="-0.1269878314156409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D-4390-938C-FA5B231D8654}"/>
                </c:ext>
              </c:extLst>
            </c:dLbl>
            <c:dLbl>
              <c:idx val="5"/>
              <c:layout>
                <c:manualLayout>
                  <c:x val="-8.2380830970861837E-2"/>
                  <c:y val="-9.0279018064721092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5ED-4390-938C-FA5B231D8654}"/>
                </c:ext>
              </c:extLst>
            </c:dLbl>
            <c:dLbl>
              <c:idx val="6"/>
              <c:layout>
                <c:manualLayout>
                  <c:x val="-5.6935704190987882E-2"/>
                  <c:y val="3.083153054706780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5ED-4390-938C-FA5B231D8654}"/>
                </c:ext>
              </c:extLst>
            </c:dLbl>
            <c:dLbl>
              <c:idx val="7"/>
              <c:layout>
                <c:manualLayout>
                  <c:x val="-7.6488182714085723E-2"/>
                  <c:y val="7.7926507585371669E-5"/>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ED-4390-938C-FA5B231D8654}"/>
                </c:ext>
              </c:extLst>
            </c:dLbl>
            <c:dLbl>
              <c:idx val="8"/>
              <c:layout>
                <c:manualLayout>
                  <c:x val="-3.3621107409577425E-2"/>
                  <c:y val="-6.3906915336095327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5ED-4390-938C-FA5B231D8654}"/>
                </c:ext>
              </c:extLst>
            </c:dLbl>
            <c:dLbl>
              <c:idx val="9"/>
              <c:layout>
                <c:manualLayout>
                  <c:x val="5.0313467185144033E-3"/>
                  <c:y val="-0.123082296991319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ED-4390-938C-FA5B231D8654}"/>
                </c:ext>
              </c:extLst>
            </c:dLbl>
            <c:dLbl>
              <c:idx val="10"/>
              <c:layout>
                <c:manualLayout>
                  <c:x val="9.3745261689801726E-2"/>
                  <c:y val="-6.642516846741468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5ED-4390-938C-FA5B231D8654}"/>
                </c:ext>
              </c:extLst>
            </c:dLbl>
            <c:dLbl>
              <c:idx val="11"/>
              <c:layout>
                <c:manualLayout>
                  <c:x val="0.14331680869637162"/>
                  <c:y val="3.060069916938921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ED-4390-938C-FA5B231D86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ValorAgregadoActividad!$H$175:$S$175</c:f>
              <c:numCache>
                <c:formatCode>"$"\ #,##0.00</c:formatCode>
                <c:ptCount val="12"/>
                <c:pt idx="0">
                  <c:v>696.86927381914495</c:v>
                </c:pt>
                <c:pt idx="1">
                  <c:v>33.845383046160592</c:v>
                </c:pt>
                <c:pt idx="2">
                  <c:v>16488.151935619109</c:v>
                </c:pt>
                <c:pt idx="3">
                  <c:v>2900.2373850835115</c:v>
                </c:pt>
                <c:pt idx="4">
                  <c:v>8087.4148171471452</c:v>
                </c:pt>
                <c:pt idx="5">
                  <c:v>17927.141298769351</c:v>
                </c:pt>
                <c:pt idx="6">
                  <c:v>3050.7348841810926</c:v>
                </c:pt>
                <c:pt idx="7">
                  <c:v>6159.4633262871612</c:v>
                </c:pt>
                <c:pt idx="8">
                  <c:v>8843.5254825202373</c:v>
                </c:pt>
                <c:pt idx="9">
                  <c:v>9005.7620931765941</c:v>
                </c:pt>
                <c:pt idx="10">
                  <c:v>10750.327352913475</c:v>
                </c:pt>
                <c:pt idx="11">
                  <c:v>2468.3161813566849</c:v>
                </c:pt>
              </c:numCache>
            </c:numRef>
          </c:val>
          <c:extLst>
            <c:ext xmlns:c16="http://schemas.microsoft.com/office/drawing/2014/chart" uri="{C3380CC4-5D6E-409C-BE32-E72D297353CC}">
              <c16:uniqueId val="{00000000-15ED-4390-938C-FA5B231D865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s-CO"/>
              <a:t>Bajo Cauca Participación por ramas de actividad en el valor agregado 2018</a:t>
            </a:r>
          </a:p>
        </c:rich>
      </c:tx>
      <c:layout>
        <c:manualLayout>
          <c:xMode val="edge"/>
          <c:yMode val="edge"/>
          <c:x val="0.11180572010218442"/>
          <c:y val="3.959141658088526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10565693030109E-2"/>
          <c:y val="0.17544662432040414"/>
          <c:w val="0.76349259683881898"/>
          <c:h val="0.64360603453349519"/>
        </c:manualLayout>
      </c:layout>
      <c:pie3DChart>
        <c:varyColors val="1"/>
        <c:ser>
          <c:idx val="0"/>
          <c:order val="0"/>
          <c:tx>
            <c:strRef>
              <c:f>ValorAgregadoActividad!$G$176</c:f>
              <c:strCache>
                <c:ptCount val="1"/>
                <c:pt idx="0">
                  <c:v>Bajo Cauca</c:v>
                </c:pt>
              </c:strCache>
            </c:strRef>
          </c:tx>
          <c:spPr>
            <a:effectLst/>
            <a:scene3d>
              <a:camera prst="orthographicFront"/>
              <a:lightRig rig="threePt" dir="t"/>
            </a:scene3d>
            <a:sp3d prstMaterial="metal">
              <a:bevelT w="508000" h="508000"/>
              <a:bevelB w="508000" h="508000"/>
              <a:contourClr>
                <a:srgbClr val="000000"/>
              </a:contourClr>
            </a:sp3d>
          </c:spPr>
          <c:dPt>
            <c:idx val="0"/>
            <c:bubble3D val="0"/>
            <c:spPr>
              <a:solidFill>
                <a:srgbClr val="00B05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3-15ED-4390-938C-FA5B231D8654}"/>
              </c:ext>
            </c:extLst>
          </c:dPt>
          <c:dPt>
            <c:idx val="1"/>
            <c:bubble3D val="0"/>
            <c:spPr>
              <a:solidFill>
                <a:schemeClr val="accent2"/>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C-15ED-4390-938C-FA5B231D8654}"/>
              </c:ext>
            </c:extLst>
          </c:dPt>
          <c:dPt>
            <c:idx val="2"/>
            <c:bubble3D val="0"/>
            <c:spPr>
              <a:solidFill>
                <a:schemeClr val="accent2">
                  <a:lumMod val="60000"/>
                  <a:lumOff val="4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1-15ED-4390-938C-FA5B231D8654}"/>
              </c:ext>
            </c:extLst>
          </c:dPt>
          <c:dPt>
            <c:idx val="3"/>
            <c:bubble3D val="0"/>
            <c:spPr>
              <a:solidFill>
                <a:schemeClr val="accent4"/>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6-15ED-4390-938C-FA5B231D8654}"/>
              </c:ext>
            </c:extLst>
          </c:dPt>
          <c:dPt>
            <c:idx val="4"/>
            <c:bubble3D val="0"/>
            <c:spPr>
              <a:solidFill>
                <a:schemeClr val="accent5"/>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5-15ED-4390-938C-FA5B231D8654}"/>
              </c:ext>
            </c:extLst>
          </c:dPt>
          <c:dPt>
            <c:idx val="5"/>
            <c:bubble3D val="0"/>
            <c:spPr>
              <a:solidFill>
                <a:srgbClr val="7030A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2-15ED-4390-938C-FA5B231D8654}"/>
              </c:ext>
            </c:extLst>
          </c:dPt>
          <c:dPt>
            <c:idx val="6"/>
            <c:bubble3D val="0"/>
            <c:spPr>
              <a:solidFill>
                <a:srgbClr val="00B0F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4-15ED-4390-938C-FA5B231D8654}"/>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7-15ED-4390-938C-FA5B231D8654}"/>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8-15ED-4390-938C-FA5B231D8654}"/>
              </c:ext>
            </c:extLst>
          </c:dPt>
          <c:dPt>
            <c:idx val="9"/>
            <c:bubble3D val="0"/>
            <c:spPr>
              <a:solidFill>
                <a:schemeClr val="accent4">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9-15ED-4390-938C-FA5B231D8654}"/>
              </c:ext>
            </c:extLst>
          </c:dPt>
          <c:dPt>
            <c:idx val="10"/>
            <c:bubble3D val="0"/>
            <c:spPr>
              <a:solidFill>
                <a:schemeClr val="accent5">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A-15ED-4390-938C-FA5B231D8654}"/>
              </c:ext>
            </c:extLst>
          </c:dPt>
          <c:dPt>
            <c:idx val="11"/>
            <c:bubble3D val="0"/>
            <c:spPr>
              <a:solidFill>
                <a:schemeClr val="accent6">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B-15ED-4390-938C-FA5B231D8654}"/>
              </c:ext>
            </c:extLst>
          </c:dPt>
          <c:dLbls>
            <c:dLbl>
              <c:idx val="0"/>
              <c:layout>
                <c:manualLayout>
                  <c:x val="-0.34765025929963156"/>
                  <c:y val="7.7295644802994598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ED-4390-938C-FA5B231D8654}"/>
                </c:ext>
              </c:extLst>
            </c:dLbl>
            <c:dLbl>
              <c:idx val="1"/>
              <c:layout>
                <c:manualLayout>
                  <c:x val="-0.16726129469630077"/>
                  <c:y val="1.9146010528050861E-2"/>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1526018705033542"/>
                      <c:h val="0.18686258628469254"/>
                    </c:manualLayout>
                  </c15:layout>
                </c:ext>
                <c:ext xmlns:c16="http://schemas.microsoft.com/office/drawing/2014/chart" uri="{C3380CC4-5D6E-409C-BE32-E72D297353CC}">
                  <c16:uniqueId val="{0000000C-15ED-4390-938C-FA5B231D8654}"/>
                </c:ext>
              </c:extLst>
            </c:dLbl>
            <c:dLbl>
              <c:idx val="3"/>
              <c:layout>
                <c:manualLayout>
                  <c:x val="2.0586005501083164E-3"/>
                  <c:y val="0.13597929957199378"/>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5ED-4390-938C-FA5B231D8654}"/>
                </c:ext>
              </c:extLst>
            </c:dLbl>
            <c:dLbl>
              <c:idx val="4"/>
              <c:layout>
                <c:manualLayout>
                  <c:x val="8.8615415724461449E-3"/>
                  <c:y val="-6.6573696201897778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D-4390-938C-FA5B231D8654}"/>
                </c:ext>
              </c:extLst>
            </c:dLbl>
            <c:dLbl>
              <c:idx val="5"/>
              <c:layout>
                <c:manualLayout>
                  <c:x val="-5.3290742534644626E-3"/>
                  <c:y val="2.332925599174306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5ED-4390-938C-FA5B231D8654}"/>
                </c:ext>
              </c:extLst>
            </c:dLbl>
            <c:dLbl>
              <c:idx val="6"/>
              <c:layout>
                <c:manualLayout>
                  <c:x val="-8.9040587993008125E-2"/>
                  <c:y val="2.436009898742477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5ED-4390-938C-FA5B231D8654}"/>
                </c:ext>
              </c:extLst>
            </c:dLbl>
            <c:dLbl>
              <c:idx val="7"/>
              <c:layout>
                <c:manualLayout>
                  <c:x val="0.1434195261082673"/>
                  <c:y val="-1.2569609291141298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ED-4390-938C-FA5B231D8654}"/>
                </c:ext>
              </c:extLst>
            </c:dLbl>
            <c:dLbl>
              <c:idx val="8"/>
              <c:layout>
                <c:manualLayout>
                  <c:x val="0.13974524392636201"/>
                  <c:y val="3.3164558058550148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5ED-4390-938C-FA5B231D8654}"/>
                </c:ext>
              </c:extLst>
            </c:dLbl>
            <c:dLbl>
              <c:idx val="9"/>
              <c:layout>
                <c:manualLayout>
                  <c:x val="1.5732911604880346E-2"/>
                  <c:y val="5.4882070898864009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ED-4390-938C-FA5B231D8654}"/>
                </c:ext>
              </c:extLst>
            </c:dLbl>
            <c:dLbl>
              <c:idx val="10"/>
              <c:layout>
                <c:manualLayout>
                  <c:x val="4.5093463141566877E-3"/>
                  <c:y val="6.623917850526746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5ED-4390-938C-FA5B231D8654}"/>
                </c:ext>
              </c:extLst>
            </c:dLbl>
            <c:dLbl>
              <c:idx val="11"/>
              <c:layout>
                <c:manualLayout>
                  <c:x val="-3.6470477997113428E-2"/>
                  <c:y val="5.0014993848318187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ED-4390-938C-FA5B231D86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ValorAgregadoActividad!$H$176:$S$176</c:f>
              <c:numCache>
                <c:formatCode>"$"\ #,##0.00</c:formatCode>
                <c:ptCount val="12"/>
                <c:pt idx="0">
                  <c:v>271.84390577004876</c:v>
                </c:pt>
                <c:pt idx="1">
                  <c:v>879.08474350497102</c:v>
                </c:pt>
                <c:pt idx="2">
                  <c:v>94.307627850598493</c:v>
                </c:pt>
                <c:pt idx="3">
                  <c:v>163.26574354389135</c:v>
                </c:pt>
                <c:pt idx="4">
                  <c:v>245.73470808277736</c:v>
                </c:pt>
                <c:pt idx="5">
                  <c:v>584.4140031087685</c:v>
                </c:pt>
                <c:pt idx="6">
                  <c:v>92.953530298950625</c:v>
                </c:pt>
                <c:pt idx="7">
                  <c:v>31.723925091053804</c:v>
                </c:pt>
                <c:pt idx="8">
                  <c:v>254.48266460383351</c:v>
                </c:pt>
                <c:pt idx="9">
                  <c:v>355.51857080110858</c:v>
                </c:pt>
                <c:pt idx="10">
                  <c:v>587.9859861608262</c:v>
                </c:pt>
                <c:pt idx="11">
                  <c:v>75.393866868037691</c:v>
                </c:pt>
              </c:numCache>
            </c:numRef>
          </c:val>
          <c:extLst>
            <c:ext xmlns:c16="http://schemas.microsoft.com/office/drawing/2014/chart" uri="{C3380CC4-5D6E-409C-BE32-E72D297353CC}">
              <c16:uniqueId val="{00000000-15ED-4390-938C-FA5B231D865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ValorAgregadoActividad!$Z$177</c:f>
          <c:strCache>
            <c:ptCount val="1"/>
            <c:pt idx="0">
              <c:v>Magdalena Medio Participación por ramas de actividad en el valor agregado 2018</c:v>
            </c:pt>
          </c:strCache>
        </c:strRef>
      </c:tx>
      <c:layout>
        <c:manualLayout>
          <c:xMode val="edge"/>
          <c:yMode val="edge"/>
          <c:x val="0.11180572010218442"/>
          <c:y val="3.959141658088526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10565693030109E-2"/>
          <c:y val="0.17544662432040414"/>
          <c:w val="0.76349259683881898"/>
          <c:h val="0.64360603453349519"/>
        </c:manualLayout>
      </c:layout>
      <c:pie3DChart>
        <c:varyColors val="1"/>
        <c:ser>
          <c:idx val="0"/>
          <c:order val="0"/>
          <c:tx>
            <c:strRef>
              <c:f>ValorAgregadoActividad!$G$177</c:f>
              <c:strCache>
                <c:ptCount val="1"/>
                <c:pt idx="0">
                  <c:v>Magdalena Medio</c:v>
                </c:pt>
              </c:strCache>
            </c:strRef>
          </c:tx>
          <c:spPr>
            <a:effectLst/>
            <a:scene3d>
              <a:camera prst="orthographicFront"/>
              <a:lightRig rig="threePt" dir="t"/>
            </a:scene3d>
            <a:sp3d prstMaterial="metal">
              <a:bevelT w="508000" h="508000"/>
              <a:bevelB w="508000" h="508000"/>
              <a:contourClr>
                <a:srgbClr val="000000"/>
              </a:contourClr>
            </a:sp3d>
          </c:spPr>
          <c:dPt>
            <c:idx val="0"/>
            <c:bubble3D val="0"/>
            <c:spPr>
              <a:solidFill>
                <a:srgbClr val="00B05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3-15ED-4390-938C-FA5B231D8654}"/>
              </c:ext>
            </c:extLst>
          </c:dPt>
          <c:dPt>
            <c:idx val="1"/>
            <c:bubble3D val="0"/>
            <c:spPr>
              <a:solidFill>
                <a:schemeClr val="accent2"/>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C-15ED-4390-938C-FA5B231D8654}"/>
              </c:ext>
            </c:extLst>
          </c:dPt>
          <c:dPt>
            <c:idx val="2"/>
            <c:bubble3D val="0"/>
            <c:spPr>
              <a:solidFill>
                <a:schemeClr val="accent2">
                  <a:lumMod val="60000"/>
                  <a:lumOff val="4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1-15ED-4390-938C-FA5B231D8654}"/>
              </c:ext>
            </c:extLst>
          </c:dPt>
          <c:dPt>
            <c:idx val="3"/>
            <c:bubble3D val="0"/>
            <c:spPr>
              <a:solidFill>
                <a:schemeClr val="accent4"/>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6-15ED-4390-938C-FA5B231D8654}"/>
              </c:ext>
            </c:extLst>
          </c:dPt>
          <c:dPt>
            <c:idx val="4"/>
            <c:bubble3D val="0"/>
            <c:spPr>
              <a:solidFill>
                <a:schemeClr val="accent5"/>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5-15ED-4390-938C-FA5B231D8654}"/>
              </c:ext>
            </c:extLst>
          </c:dPt>
          <c:dPt>
            <c:idx val="5"/>
            <c:bubble3D val="0"/>
            <c:spPr>
              <a:solidFill>
                <a:srgbClr val="7030A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2-15ED-4390-938C-FA5B231D8654}"/>
              </c:ext>
            </c:extLst>
          </c:dPt>
          <c:dPt>
            <c:idx val="6"/>
            <c:bubble3D val="0"/>
            <c:spPr>
              <a:solidFill>
                <a:srgbClr val="00B0F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4-15ED-4390-938C-FA5B231D8654}"/>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7-15ED-4390-938C-FA5B231D8654}"/>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8-15ED-4390-938C-FA5B231D8654}"/>
              </c:ext>
            </c:extLst>
          </c:dPt>
          <c:dPt>
            <c:idx val="9"/>
            <c:bubble3D val="0"/>
            <c:spPr>
              <a:solidFill>
                <a:schemeClr val="accent4">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9-15ED-4390-938C-FA5B231D8654}"/>
              </c:ext>
            </c:extLst>
          </c:dPt>
          <c:dPt>
            <c:idx val="10"/>
            <c:bubble3D val="0"/>
            <c:spPr>
              <a:solidFill>
                <a:schemeClr val="accent5">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A-15ED-4390-938C-FA5B231D8654}"/>
              </c:ext>
            </c:extLst>
          </c:dPt>
          <c:dPt>
            <c:idx val="11"/>
            <c:bubble3D val="0"/>
            <c:spPr>
              <a:solidFill>
                <a:schemeClr val="accent6">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B-15ED-4390-938C-FA5B231D8654}"/>
              </c:ext>
            </c:extLst>
          </c:dPt>
          <c:dLbls>
            <c:dLbl>
              <c:idx val="3"/>
              <c:layout>
                <c:manualLayout>
                  <c:x val="-6.0205236975270977E-2"/>
                  <c:y val="1.20270078220136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5ED-4390-938C-FA5B231D8654}"/>
                </c:ext>
              </c:extLst>
            </c:dLbl>
            <c:dLbl>
              <c:idx val="4"/>
              <c:layout>
                <c:manualLayout>
                  <c:x val="-0.10343429623841607"/>
                  <c:y val="6.1723406686191515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D-4390-938C-FA5B231D8654}"/>
                </c:ext>
              </c:extLst>
            </c:dLbl>
            <c:dLbl>
              <c:idx val="5"/>
              <c:layout>
                <c:manualLayout>
                  <c:x val="-6.5136374947494746E-2"/>
                  <c:y val="-7.685292450896769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5ED-4390-938C-FA5B231D8654}"/>
                </c:ext>
              </c:extLst>
            </c:dLbl>
            <c:dLbl>
              <c:idx val="6"/>
              <c:layout>
                <c:manualLayout>
                  <c:x val="4.2753276640908715E-2"/>
                  <c:y val="-0.10551345945191438"/>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5ED-4390-938C-FA5B231D8654}"/>
                </c:ext>
              </c:extLst>
            </c:dLbl>
            <c:dLbl>
              <c:idx val="7"/>
              <c:layout>
                <c:manualLayout>
                  <c:x val="-1.0961185780553322E-3"/>
                  <c:y val="6.96703111300488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ED-4390-938C-FA5B231D8654}"/>
                </c:ext>
              </c:extLst>
            </c:dLbl>
            <c:dLbl>
              <c:idx val="8"/>
              <c:layout>
                <c:manualLayout>
                  <c:x val="2.4917391449243171E-2"/>
                  <c:y val="0.1407050477409587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5ED-4390-938C-FA5B231D8654}"/>
                </c:ext>
              </c:extLst>
            </c:dLbl>
            <c:dLbl>
              <c:idx val="9"/>
              <c:layout>
                <c:manualLayout>
                  <c:x val="1.8945537142086709E-2"/>
                  <c:y val="0.114621873518821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ED-4390-938C-FA5B231D8654}"/>
                </c:ext>
              </c:extLst>
            </c:dLbl>
            <c:dLbl>
              <c:idx val="10"/>
              <c:layout>
                <c:manualLayout>
                  <c:x val="1.0607626427495888E-3"/>
                  <c:y val="0.1523852493091107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5ED-4390-938C-FA5B231D8654}"/>
                </c:ext>
              </c:extLst>
            </c:dLbl>
            <c:dLbl>
              <c:idx val="11"/>
              <c:layout>
                <c:manualLayout>
                  <c:x val="-0.14867314588146491"/>
                  <c:y val="3.421323492716435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ED-4390-938C-FA5B231D86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ValorAgregadoActividad!$H$177:$S$177</c:f>
              <c:numCache>
                <c:formatCode>"$"\ #,##0.00</c:formatCode>
                <c:ptCount val="12"/>
                <c:pt idx="0">
                  <c:v>220.08839845780926</c:v>
                </c:pt>
                <c:pt idx="1">
                  <c:v>880.10673402922657</c:v>
                </c:pt>
                <c:pt idx="2">
                  <c:v>436.7785526645693</c:v>
                </c:pt>
                <c:pt idx="3">
                  <c:v>180.05399869081296</c:v>
                </c:pt>
                <c:pt idx="4">
                  <c:v>223.81089028328785</c:v>
                </c:pt>
                <c:pt idx="5">
                  <c:v>299.88693640393132</c:v>
                </c:pt>
                <c:pt idx="6">
                  <c:v>40.76990222524401</c:v>
                </c:pt>
                <c:pt idx="7">
                  <c:v>20.265287086420916</c:v>
                </c:pt>
                <c:pt idx="8">
                  <c:v>126.90819180894125</c:v>
                </c:pt>
                <c:pt idx="9">
                  <c:v>247.68583985079133</c:v>
                </c:pt>
                <c:pt idx="10">
                  <c:v>228.85608643043616</c:v>
                </c:pt>
                <c:pt idx="11">
                  <c:v>41.469443665488583</c:v>
                </c:pt>
              </c:numCache>
            </c:numRef>
          </c:val>
          <c:extLst>
            <c:ext xmlns:c16="http://schemas.microsoft.com/office/drawing/2014/chart" uri="{C3380CC4-5D6E-409C-BE32-E72D297353CC}">
              <c16:uniqueId val="{00000000-15ED-4390-938C-FA5B231D865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ValorAgregadoActividad!$Z$178</c:f>
          <c:strCache>
            <c:ptCount val="1"/>
            <c:pt idx="0">
              <c:v>Nordeste Participación por ramas de actividad en el valor agregado 2018</c:v>
            </c:pt>
          </c:strCache>
        </c:strRef>
      </c:tx>
      <c:layout>
        <c:manualLayout>
          <c:xMode val="edge"/>
          <c:yMode val="edge"/>
          <c:x val="0.11180572010218442"/>
          <c:y val="3.959141658088526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10565693030109E-2"/>
          <c:y val="0.17544662432040414"/>
          <c:w val="0.76349259683881898"/>
          <c:h val="0.64360603453349519"/>
        </c:manualLayout>
      </c:layout>
      <c:pie3DChart>
        <c:varyColors val="1"/>
        <c:ser>
          <c:idx val="0"/>
          <c:order val="0"/>
          <c:tx>
            <c:strRef>
              <c:f>ValorAgregadoActividad!$G$178</c:f>
              <c:strCache>
                <c:ptCount val="1"/>
                <c:pt idx="0">
                  <c:v>Nordeste</c:v>
                </c:pt>
              </c:strCache>
            </c:strRef>
          </c:tx>
          <c:spPr>
            <a:effectLst/>
            <a:scene3d>
              <a:camera prst="orthographicFront"/>
              <a:lightRig rig="threePt" dir="t"/>
            </a:scene3d>
            <a:sp3d prstMaterial="metal">
              <a:bevelT w="508000" h="508000"/>
              <a:bevelB w="508000" h="508000"/>
              <a:contourClr>
                <a:srgbClr val="000000"/>
              </a:contourClr>
            </a:sp3d>
          </c:spPr>
          <c:dPt>
            <c:idx val="0"/>
            <c:bubble3D val="0"/>
            <c:spPr>
              <a:solidFill>
                <a:srgbClr val="00B05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3-15ED-4390-938C-FA5B231D8654}"/>
              </c:ext>
            </c:extLst>
          </c:dPt>
          <c:dPt>
            <c:idx val="1"/>
            <c:bubble3D val="0"/>
            <c:spPr>
              <a:solidFill>
                <a:schemeClr val="accent2"/>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C-15ED-4390-938C-FA5B231D8654}"/>
              </c:ext>
            </c:extLst>
          </c:dPt>
          <c:dPt>
            <c:idx val="2"/>
            <c:bubble3D val="0"/>
            <c:spPr>
              <a:solidFill>
                <a:schemeClr val="accent2">
                  <a:lumMod val="60000"/>
                  <a:lumOff val="4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1-15ED-4390-938C-FA5B231D8654}"/>
              </c:ext>
            </c:extLst>
          </c:dPt>
          <c:dPt>
            <c:idx val="3"/>
            <c:bubble3D val="0"/>
            <c:spPr>
              <a:solidFill>
                <a:schemeClr val="accent4"/>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6-15ED-4390-938C-FA5B231D8654}"/>
              </c:ext>
            </c:extLst>
          </c:dPt>
          <c:dPt>
            <c:idx val="4"/>
            <c:bubble3D val="0"/>
            <c:spPr>
              <a:solidFill>
                <a:schemeClr val="accent5"/>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5-15ED-4390-938C-FA5B231D8654}"/>
              </c:ext>
            </c:extLst>
          </c:dPt>
          <c:dPt>
            <c:idx val="5"/>
            <c:bubble3D val="0"/>
            <c:spPr>
              <a:solidFill>
                <a:srgbClr val="7030A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2-15ED-4390-938C-FA5B231D8654}"/>
              </c:ext>
            </c:extLst>
          </c:dPt>
          <c:dPt>
            <c:idx val="6"/>
            <c:bubble3D val="0"/>
            <c:spPr>
              <a:solidFill>
                <a:srgbClr val="00B0F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4-15ED-4390-938C-FA5B231D8654}"/>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7-15ED-4390-938C-FA5B231D8654}"/>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8-15ED-4390-938C-FA5B231D8654}"/>
              </c:ext>
            </c:extLst>
          </c:dPt>
          <c:dPt>
            <c:idx val="9"/>
            <c:bubble3D val="0"/>
            <c:spPr>
              <a:solidFill>
                <a:schemeClr val="accent4">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9-15ED-4390-938C-FA5B231D8654}"/>
              </c:ext>
            </c:extLst>
          </c:dPt>
          <c:dPt>
            <c:idx val="10"/>
            <c:bubble3D val="0"/>
            <c:spPr>
              <a:solidFill>
                <a:schemeClr val="accent5">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A-15ED-4390-938C-FA5B231D8654}"/>
              </c:ext>
            </c:extLst>
          </c:dPt>
          <c:dPt>
            <c:idx val="11"/>
            <c:bubble3D val="0"/>
            <c:spPr>
              <a:solidFill>
                <a:schemeClr val="accent6">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B-15ED-4390-938C-FA5B231D8654}"/>
              </c:ext>
            </c:extLst>
          </c:dPt>
          <c:dLbls>
            <c:dLbl>
              <c:idx val="0"/>
              <c:layout>
                <c:manualLayout>
                  <c:x val="-0.22008088558328753"/>
                  <c:y val="6.758840226528327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ED-4390-938C-FA5B231D8654}"/>
                </c:ext>
              </c:extLst>
            </c:dLbl>
            <c:dLbl>
              <c:idx val="1"/>
              <c:layout>
                <c:manualLayout>
                  <c:x val="2.4820712420404741E-2"/>
                  <c:y val="8.0862873222606269E-2"/>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1526018705033542"/>
                      <c:h val="0.18686258628469254"/>
                    </c:manualLayout>
                  </c15:layout>
                </c:ext>
                <c:ext xmlns:c16="http://schemas.microsoft.com/office/drawing/2014/chart" uri="{C3380CC4-5D6E-409C-BE32-E72D297353CC}">
                  <c16:uniqueId val="{0000000C-15ED-4390-938C-FA5B231D8654}"/>
                </c:ext>
              </c:extLst>
            </c:dLbl>
            <c:dLbl>
              <c:idx val="3"/>
              <c:layout>
                <c:manualLayout>
                  <c:x val="0.14600292693010841"/>
                  <c:y val="8.075915942460454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5ED-4390-938C-FA5B231D8654}"/>
                </c:ext>
              </c:extLst>
            </c:dLbl>
            <c:dLbl>
              <c:idx val="4"/>
              <c:layout>
                <c:manualLayout>
                  <c:x val="-0.12861914095903901"/>
                  <c:y val="-1.8389696859020803E-4"/>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D-4390-938C-FA5B231D8654}"/>
                </c:ext>
              </c:extLst>
            </c:dLbl>
            <c:dLbl>
              <c:idx val="5"/>
              <c:layout>
                <c:manualLayout>
                  <c:x val="-0.10171665753445977"/>
                  <c:y val="-3.501382935895921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5ED-4390-938C-FA5B231D8654}"/>
                </c:ext>
              </c:extLst>
            </c:dLbl>
            <c:dLbl>
              <c:idx val="6"/>
              <c:layout>
                <c:manualLayout>
                  <c:x val="3.1149594007287382E-2"/>
                  <c:y val="-0.10884321901029158"/>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5ED-4390-938C-FA5B231D8654}"/>
                </c:ext>
              </c:extLst>
            </c:dLbl>
            <c:dLbl>
              <c:idx val="7"/>
              <c:layout>
                <c:manualLayout>
                  <c:x val="4.2401578126551577E-2"/>
                  <c:y val="-2.231445205097552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ED-4390-938C-FA5B231D8654}"/>
                </c:ext>
              </c:extLst>
            </c:dLbl>
            <c:dLbl>
              <c:idx val="8"/>
              <c:layout>
                <c:manualLayout>
                  <c:x val="1.5792599715156345E-2"/>
                  <c:y val="3.678885712254188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5ED-4390-938C-FA5B231D8654}"/>
                </c:ext>
              </c:extLst>
            </c:dLbl>
            <c:dLbl>
              <c:idx val="9"/>
              <c:layout>
                <c:manualLayout>
                  <c:x val="-1.5754918993724043E-16"/>
                  <c:y val="-1.589007923171478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ED-4390-938C-FA5B231D8654}"/>
                </c:ext>
              </c:extLst>
            </c:dLbl>
            <c:dLbl>
              <c:idx val="10"/>
              <c:layout>
                <c:manualLayout>
                  <c:x val="5.4159710372297998E-2"/>
                  <c:y val="-1.445317635335636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5ED-4390-938C-FA5B231D8654}"/>
                </c:ext>
              </c:extLst>
            </c:dLbl>
            <c:dLbl>
              <c:idx val="11"/>
              <c:layout>
                <c:manualLayout>
                  <c:x val="3.1598901969833101E-2"/>
                  <c:y val="2.0856064686717829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ED-4390-938C-FA5B231D86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ValorAgregadoActividad!$H$178:$S$178</c:f>
              <c:numCache>
                <c:formatCode>"$"\ #,##0.00</c:formatCode>
                <c:ptCount val="12"/>
                <c:pt idx="0">
                  <c:v>430.2685544927109</c:v>
                </c:pt>
                <c:pt idx="1">
                  <c:v>754.71080161520433</c:v>
                </c:pt>
                <c:pt idx="2">
                  <c:v>286.87815979959225</c:v>
                </c:pt>
                <c:pt idx="3">
                  <c:v>881.26799358385119</c:v>
                </c:pt>
                <c:pt idx="4">
                  <c:v>239.52644644489874</c:v>
                </c:pt>
                <c:pt idx="5">
                  <c:v>407.43988209309543</c:v>
                </c:pt>
                <c:pt idx="6">
                  <c:v>78.066843137658026</c:v>
                </c:pt>
                <c:pt idx="7">
                  <c:v>27.886990982700659</c:v>
                </c:pt>
                <c:pt idx="8">
                  <c:v>247.65772311869529</c:v>
                </c:pt>
                <c:pt idx="9">
                  <c:v>344.32174247377264</c:v>
                </c:pt>
                <c:pt idx="10">
                  <c:v>426.49415241894724</c:v>
                </c:pt>
                <c:pt idx="11">
                  <c:v>52.426268235755209</c:v>
                </c:pt>
              </c:numCache>
            </c:numRef>
          </c:val>
          <c:extLst>
            <c:ext xmlns:c16="http://schemas.microsoft.com/office/drawing/2014/chart" uri="{C3380CC4-5D6E-409C-BE32-E72D297353CC}">
              <c16:uniqueId val="{00000000-15ED-4390-938C-FA5B231D865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ValorAgregadoActividad!$Z$179</c:f>
          <c:strCache>
            <c:ptCount val="1"/>
            <c:pt idx="0">
              <c:v>Norte Participación por ramas de actividad en el valor agregado 2018</c:v>
            </c:pt>
          </c:strCache>
        </c:strRef>
      </c:tx>
      <c:layout>
        <c:manualLayout>
          <c:xMode val="edge"/>
          <c:yMode val="edge"/>
          <c:x val="0.11180572010218442"/>
          <c:y val="3.959141658088526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10565693030109E-2"/>
          <c:y val="0.17544662432040414"/>
          <c:w val="0.76349259683881898"/>
          <c:h val="0.64360603453349519"/>
        </c:manualLayout>
      </c:layout>
      <c:pie3DChart>
        <c:varyColors val="1"/>
        <c:ser>
          <c:idx val="0"/>
          <c:order val="0"/>
          <c:tx>
            <c:strRef>
              <c:f>ValorAgregadoActividad!$G$179</c:f>
              <c:strCache>
                <c:ptCount val="1"/>
                <c:pt idx="0">
                  <c:v>Norte</c:v>
                </c:pt>
              </c:strCache>
            </c:strRef>
          </c:tx>
          <c:spPr>
            <a:effectLst/>
            <a:scene3d>
              <a:camera prst="orthographicFront"/>
              <a:lightRig rig="threePt" dir="t"/>
            </a:scene3d>
            <a:sp3d prstMaterial="metal">
              <a:bevelT w="508000" h="508000"/>
              <a:bevelB w="508000" h="508000"/>
              <a:contourClr>
                <a:srgbClr val="000000"/>
              </a:contourClr>
            </a:sp3d>
          </c:spPr>
          <c:dPt>
            <c:idx val="0"/>
            <c:bubble3D val="0"/>
            <c:spPr>
              <a:solidFill>
                <a:srgbClr val="00B05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3-15ED-4390-938C-FA5B231D8654}"/>
              </c:ext>
            </c:extLst>
          </c:dPt>
          <c:dPt>
            <c:idx val="1"/>
            <c:bubble3D val="0"/>
            <c:spPr>
              <a:solidFill>
                <a:schemeClr val="accent2"/>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C-15ED-4390-938C-FA5B231D8654}"/>
              </c:ext>
            </c:extLst>
          </c:dPt>
          <c:dPt>
            <c:idx val="2"/>
            <c:bubble3D val="0"/>
            <c:spPr>
              <a:solidFill>
                <a:schemeClr val="accent2">
                  <a:lumMod val="60000"/>
                  <a:lumOff val="4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1-15ED-4390-938C-FA5B231D8654}"/>
              </c:ext>
            </c:extLst>
          </c:dPt>
          <c:dPt>
            <c:idx val="3"/>
            <c:bubble3D val="0"/>
            <c:spPr>
              <a:solidFill>
                <a:schemeClr val="accent4"/>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6-15ED-4390-938C-FA5B231D8654}"/>
              </c:ext>
            </c:extLst>
          </c:dPt>
          <c:dPt>
            <c:idx val="4"/>
            <c:bubble3D val="0"/>
            <c:spPr>
              <a:solidFill>
                <a:schemeClr val="accent5"/>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5-15ED-4390-938C-FA5B231D8654}"/>
              </c:ext>
            </c:extLst>
          </c:dPt>
          <c:dPt>
            <c:idx val="5"/>
            <c:bubble3D val="0"/>
            <c:spPr>
              <a:solidFill>
                <a:srgbClr val="7030A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2-15ED-4390-938C-FA5B231D8654}"/>
              </c:ext>
            </c:extLst>
          </c:dPt>
          <c:dPt>
            <c:idx val="6"/>
            <c:bubble3D val="0"/>
            <c:spPr>
              <a:solidFill>
                <a:srgbClr val="00B0F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4-15ED-4390-938C-FA5B231D8654}"/>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7-15ED-4390-938C-FA5B231D8654}"/>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8-15ED-4390-938C-FA5B231D8654}"/>
              </c:ext>
            </c:extLst>
          </c:dPt>
          <c:dPt>
            <c:idx val="9"/>
            <c:bubble3D val="0"/>
            <c:spPr>
              <a:solidFill>
                <a:schemeClr val="accent4">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9-15ED-4390-938C-FA5B231D8654}"/>
              </c:ext>
            </c:extLst>
          </c:dPt>
          <c:dPt>
            <c:idx val="10"/>
            <c:bubble3D val="0"/>
            <c:spPr>
              <a:solidFill>
                <a:schemeClr val="accent5">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A-15ED-4390-938C-FA5B231D8654}"/>
              </c:ext>
            </c:extLst>
          </c:dPt>
          <c:dPt>
            <c:idx val="11"/>
            <c:bubble3D val="0"/>
            <c:spPr>
              <a:solidFill>
                <a:schemeClr val="accent6">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B-15ED-4390-938C-FA5B231D8654}"/>
              </c:ext>
            </c:extLst>
          </c:dPt>
          <c:dLbls>
            <c:dLbl>
              <c:idx val="0"/>
              <c:layout>
                <c:manualLayout>
                  <c:x val="0.24812815907761054"/>
                  <c:y val="7.0836651919101587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ED-4390-938C-FA5B231D8654}"/>
                </c:ext>
              </c:extLst>
            </c:dLbl>
            <c:dLbl>
              <c:idx val="1"/>
              <c:layout>
                <c:manualLayout>
                  <c:x val="-0.16726129469630077"/>
                  <c:y val="1.9146010528050861E-2"/>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1526018705033542"/>
                      <c:h val="0.18686258628469254"/>
                    </c:manualLayout>
                  </c15:layout>
                </c:ext>
                <c:ext xmlns:c16="http://schemas.microsoft.com/office/drawing/2014/chart" uri="{C3380CC4-5D6E-409C-BE32-E72D297353CC}">
                  <c16:uniqueId val="{0000000C-15ED-4390-938C-FA5B231D8654}"/>
                </c:ext>
              </c:extLst>
            </c:dLbl>
            <c:dLbl>
              <c:idx val="3"/>
              <c:layout>
                <c:manualLayout>
                  <c:x val="-2.2357101955587069E-3"/>
                  <c:y val="6.0494173867805664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5ED-4390-938C-FA5B231D8654}"/>
                </c:ext>
              </c:extLst>
            </c:dLbl>
            <c:dLbl>
              <c:idx val="4"/>
              <c:layout>
                <c:manualLayout>
                  <c:x val="2.9510513331159683E-4"/>
                  <c:y val="-2.157680601065800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D-4390-938C-FA5B231D8654}"/>
                </c:ext>
              </c:extLst>
            </c:dLbl>
            <c:dLbl>
              <c:idx val="5"/>
              <c:layout>
                <c:manualLayout>
                  <c:x val="-0.11029334566828622"/>
                  <c:y val="-5.7795824745933162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5ED-4390-938C-FA5B231D8654}"/>
                </c:ext>
              </c:extLst>
            </c:dLbl>
            <c:dLbl>
              <c:idx val="6"/>
              <c:layout>
                <c:manualLayout>
                  <c:x val="-3.7611631238335601E-2"/>
                  <c:y val="-5.3622974895378227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5ED-4390-938C-FA5B231D8654}"/>
                </c:ext>
              </c:extLst>
            </c:dLbl>
            <c:dLbl>
              <c:idx val="7"/>
              <c:layout>
                <c:manualLayout>
                  <c:x val="9.430068036664685E-2"/>
                  <c:y val="-1.256970308952022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ED-4390-938C-FA5B231D8654}"/>
                </c:ext>
              </c:extLst>
            </c:dLbl>
            <c:dLbl>
              <c:idx val="8"/>
              <c:layout>
                <c:manualLayout>
                  <c:x val="3.7233940934578776E-2"/>
                  <c:y val="1.729935919963125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5ED-4390-938C-FA5B231D8654}"/>
                </c:ext>
              </c:extLst>
            </c:dLbl>
            <c:dLbl>
              <c:idx val="9"/>
              <c:layout>
                <c:manualLayout>
                  <c:x val="-1.5745367327751135E-16"/>
                  <c:y val="3.933016488319857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ED-4390-938C-FA5B231D8654}"/>
                </c:ext>
              </c:extLst>
            </c:dLbl>
            <c:dLbl>
              <c:idx val="10"/>
              <c:layout>
                <c:manualLayout>
                  <c:x val="3.8802353176275707E-2"/>
                  <c:y val="1.4781070531009412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5ED-4390-938C-FA5B231D8654}"/>
                </c:ext>
              </c:extLst>
            </c:dLbl>
            <c:dLbl>
              <c:idx val="11"/>
              <c:layout>
                <c:manualLayout>
                  <c:x val="5.9010306008606406E-3"/>
                  <c:y val="3.0600813648173127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ED-4390-938C-FA5B231D86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ValorAgregadoActividad!$H$179:$S$179</c:f>
              <c:numCache>
                <c:formatCode>"$"\ #,##0.00</c:formatCode>
                <c:ptCount val="12"/>
                <c:pt idx="0">
                  <c:v>1223.6015305616113</c:v>
                </c:pt>
                <c:pt idx="1">
                  <c:v>50.63034585726961</c:v>
                </c:pt>
                <c:pt idx="2">
                  <c:v>554.62299128528923</c:v>
                </c:pt>
                <c:pt idx="3">
                  <c:v>329.32420687321195</c:v>
                </c:pt>
                <c:pt idx="4">
                  <c:v>343.4250693015133</c:v>
                </c:pt>
                <c:pt idx="5">
                  <c:v>501.30024582042449</c:v>
                </c:pt>
                <c:pt idx="6">
                  <c:v>98.840382254758993</c:v>
                </c:pt>
                <c:pt idx="7">
                  <c:v>60.401379188424514</c:v>
                </c:pt>
                <c:pt idx="8">
                  <c:v>332.81138975196967</c:v>
                </c:pt>
                <c:pt idx="9">
                  <c:v>342.495286273148</c:v>
                </c:pt>
                <c:pt idx="10">
                  <c:v>584.23616634901146</c:v>
                </c:pt>
                <c:pt idx="11">
                  <c:v>67.760043864119581</c:v>
                </c:pt>
              </c:numCache>
            </c:numRef>
          </c:val>
          <c:extLst>
            <c:ext xmlns:c16="http://schemas.microsoft.com/office/drawing/2014/chart" uri="{C3380CC4-5D6E-409C-BE32-E72D297353CC}">
              <c16:uniqueId val="{00000000-15ED-4390-938C-FA5B231D865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ValorAgregadoActividad!$Z$180</c:f>
          <c:strCache>
            <c:ptCount val="1"/>
            <c:pt idx="0">
              <c:v>Occidente Participación por ramas de actividad en el valor agregado 2018</c:v>
            </c:pt>
          </c:strCache>
        </c:strRef>
      </c:tx>
      <c:layout>
        <c:manualLayout>
          <c:xMode val="edge"/>
          <c:yMode val="edge"/>
          <c:x val="0.11180572010218442"/>
          <c:y val="3.959141658088526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10565693030109E-2"/>
          <c:y val="0.17544662432040414"/>
          <c:w val="0.76349259683881898"/>
          <c:h val="0.64360603453349519"/>
        </c:manualLayout>
      </c:layout>
      <c:pie3DChart>
        <c:varyColors val="1"/>
        <c:ser>
          <c:idx val="0"/>
          <c:order val="0"/>
          <c:tx>
            <c:strRef>
              <c:f>ValorAgregadoActividad!$G$180</c:f>
              <c:strCache>
                <c:ptCount val="1"/>
                <c:pt idx="0">
                  <c:v>Occidente</c:v>
                </c:pt>
              </c:strCache>
            </c:strRef>
          </c:tx>
          <c:spPr>
            <a:effectLst/>
            <a:scene3d>
              <a:camera prst="orthographicFront"/>
              <a:lightRig rig="threePt" dir="t"/>
            </a:scene3d>
            <a:sp3d prstMaterial="metal">
              <a:bevelT w="508000" h="508000"/>
              <a:bevelB w="508000" h="508000"/>
              <a:contourClr>
                <a:srgbClr val="000000"/>
              </a:contourClr>
            </a:sp3d>
          </c:spPr>
          <c:dPt>
            <c:idx val="0"/>
            <c:bubble3D val="0"/>
            <c:spPr>
              <a:solidFill>
                <a:srgbClr val="00B05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3-15ED-4390-938C-FA5B231D8654}"/>
              </c:ext>
            </c:extLst>
          </c:dPt>
          <c:dPt>
            <c:idx val="1"/>
            <c:bubble3D val="0"/>
            <c:spPr>
              <a:solidFill>
                <a:schemeClr val="accent2"/>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C-15ED-4390-938C-FA5B231D8654}"/>
              </c:ext>
            </c:extLst>
          </c:dPt>
          <c:dPt>
            <c:idx val="2"/>
            <c:bubble3D val="0"/>
            <c:spPr>
              <a:solidFill>
                <a:schemeClr val="accent2">
                  <a:lumMod val="60000"/>
                  <a:lumOff val="4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1-15ED-4390-938C-FA5B231D8654}"/>
              </c:ext>
            </c:extLst>
          </c:dPt>
          <c:dPt>
            <c:idx val="3"/>
            <c:bubble3D val="0"/>
            <c:spPr>
              <a:solidFill>
                <a:schemeClr val="accent4"/>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6-15ED-4390-938C-FA5B231D8654}"/>
              </c:ext>
            </c:extLst>
          </c:dPt>
          <c:dPt>
            <c:idx val="4"/>
            <c:bubble3D val="0"/>
            <c:spPr>
              <a:solidFill>
                <a:schemeClr val="accent5"/>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5-15ED-4390-938C-FA5B231D8654}"/>
              </c:ext>
            </c:extLst>
          </c:dPt>
          <c:dPt>
            <c:idx val="5"/>
            <c:bubble3D val="0"/>
            <c:spPr>
              <a:solidFill>
                <a:srgbClr val="7030A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2-15ED-4390-938C-FA5B231D8654}"/>
              </c:ext>
            </c:extLst>
          </c:dPt>
          <c:dPt>
            <c:idx val="6"/>
            <c:bubble3D val="0"/>
            <c:spPr>
              <a:solidFill>
                <a:srgbClr val="00B0F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4-15ED-4390-938C-FA5B231D8654}"/>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7-15ED-4390-938C-FA5B231D8654}"/>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8-15ED-4390-938C-FA5B231D8654}"/>
              </c:ext>
            </c:extLst>
          </c:dPt>
          <c:dPt>
            <c:idx val="9"/>
            <c:bubble3D val="0"/>
            <c:spPr>
              <a:solidFill>
                <a:schemeClr val="accent4">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9-15ED-4390-938C-FA5B231D8654}"/>
              </c:ext>
            </c:extLst>
          </c:dPt>
          <c:dPt>
            <c:idx val="10"/>
            <c:bubble3D val="0"/>
            <c:spPr>
              <a:solidFill>
                <a:schemeClr val="accent5">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A-15ED-4390-938C-FA5B231D8654}"/>
              </c:ext>
            </c:extLst>
          </c:dPt>
          <c:dPt>
            <c:idx val="11"/>
            <c:bubble3D val="0"/>
            <c:spPr>
              <a:solidFill>
                <a:schemeClr val="accent6">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B-15ED-4390-938C-FA5B231D8654}"/>
              </c:ext>
            </c:extLst>
          </c:dPt>
          <c:dLbls>
            <c:dLbl>
              <c:idx val="0"/>
              <c:layout>
                <c:manualLayout>
                  <c:x val="0.2547205671565691"/>
                  <c:y val="7.733315122673856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ED-4390-938C-FA5B231D8654}"/>
                </c:ext>
              </c:extLst>
            </c:dLbl>
            <c:dLbl>
              <c:idx val="1"/>
              <c:layout>
                <c:manualLayout>
                  <c:x val="-0.16726129469630077"/>
                  <c:y val="1.9146010528050861E-2"/>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1526018705033542"/>
                      <c:h val="0.18686258628469254"/>
                    </c:manualLayout>
                  </c15:layout>
                </c:ext>
                <c:ext xmlns:c16="http://schemas.microsoft.com/office/drawing/2014/chart" uri="{C3380CC4-5D6E-409C-BE32-E72D297353CC}">
                  <c16:uniqueId val="{0000000C-15ED-4390-938C-FA5B231D8654}"/>
                </c:ext>
              </c:extLst>
            </c:dLbl>
            <c:dLbl>
              <c:idx val="3"/>
              <c:layout>
                <c:manualLayout>
                  <c:x val="2.0586005501083164E-3"/>
                  <c:y val="0.13597929957199378"/>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5ED-4390-938C-FA5B231D8654}"/>
                </c:ext>
              </c:extLst>
            </c:dLbl>
            <c:dLbl>
              <c:idx val="4"/>
              <c:layout>
                <c:manualLayout>
                  <c:x val="8.8616522251486248E-3"/>
                  <c:y val="-1.9795651846975185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D-4390-938C-FA5B231D8654}"/>
                </c:ext>
              </c:extLst>
            </c:dLbl>
            <c:dLbl>
              <c:idx val="5"/>
              <c:layout>
                <c:manualLayout>
                  <c:x val="-5.6599777409858013E-2"/>
                  <c:y val="3.9651664868619813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5ED-4390-938C-FA5B231D8654}"/>
                </c:ext>
              </c:extLst>
            </c:dLbl>
            <c:dLbl>
              <c:idx val="6"/>
              <c:layout>
                <c:manualLayout>
                  <c:x val="-5.2638897652687394E-2"/>
                  <c:y val="8.0937685271719913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5ED-4390-938C-FA5B231D8654}"/>
                </c:ext>
              </c:extLst>
            </c:dLbl>
            <c:dLbl>
              <c:idx val="7"/>
              <c:layout>
                <c:manualLayout>
                  <c:x val="5.7798326700007258E-2"/>
                  <c:y val="-1.256970308952022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ED-4390-938C-FA5B231D8654}"/>
                </c:ext>
              </c:extLst>
            </c:dLbl>
            <c:dLbl>
              <c:idx val="8"/>
              <c:layout>
                <c:manualLayout>
                  <c:x val="0.17907273730895318"/>
                  <c:y val="-2.8176135953826769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5ED-4390-938C-FA5B231D8654}"/>
                </c:ext>
              </c:extLst>
            </c:dLbl>
            <c:dLbl>
              <c:idx val="9"/>
              <c:layout>
                <c:manualLayout>
                  <c:x val="1.1476638100536897E-2"/>
                  <c:y val="3.5116903737740838E-4"/>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ED-4390-938C-FA5B231D8654}"/>
                </c:ext>
              </c:extLst>
            </c:dLbl>
            <c:dLbl>
              <c:idx val="10"/>
              <c:layout>
                <c:manualLayout>
                  <c:x val="1.0866959675456197E-2"/>
                  <c:y val="5.051181672301229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5ED-4390-938C-FA5B231D8654}"/>
                </c:ext>
              </c:extLst>
            </c:dLbl>
            <c:dLbl>
              <c:idx val="11"/>
              <c:layout>
                <c:manualLayout>
                  <c:x val="0.14331680869637162"/>
                  <c:y val="3.060069916938921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ED-4390-938C-FA5B231D86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ValorAgregadoActividad!$H$180:$S$180</c:f>
              <c:numCache>
                <c:formatCode>"$"\ #,##0.00</c:formatCode>
                <c:ptCount val="12"/>
                <c:pt idx="0">
                  <c:v>694.10546548508557</c:v>
                </c:pt>
                <c:pt idx="1">
                  <c:v>22.166298023572583</c:v>
                </c:pt>
                <c:pt idx="2">
                  <c:v>105.54235831621148</c:v>
                </c:pt>
                <c:pt idx="3">
                  <c:v>84.125775283380179</c:v>
                </c:pt>
                <c:pt idx="4">
                  <c:v>252.78238062760224</c:v>
                </c:pt>
                <c:pt idx="5">
                  <c:v>406.2379980097715</c:v>
                </c:pt>
                <c:pt idx="6">
                  <c:v>76.050530514649495</c:v>
                </c:pt>
                <c:pt idx="7">
                  <c:v>23.84211362260222</c:v>
                </c:pt>
                <c:pt idx="8">
                  <c:v>336.64184440183794</c:v>
                </c:pt>
                <c:pt idx="9">
                  <c:v>232.95055600063935</c:v>
                </c:pt>
                <c:pt idx="10">
                  <c:v>471.37221016952515</c:v>
                </c:pt>
                <c:pt idx="11">
                  <c:v>63.304063793286275</c:v>
                </c:pt>
              </c:numCache>
            </c:numRef>
          </c:val>
          <c:extLst>
            <c:ext xmlns:c16="http://schemas.microsoft.com/office/drawing/2014/chart" uri="{C3380CC4-5D6E-409C-BE32-E72D297353CC}">
              <c16:uniqueId val="{00000000-15ED-4390-938C-FA5B231D865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ValorAgregadoActividad!$Z$181</c:f>
          <c:strCache>
            <c:ptCount val="1"/>
            <c:pt idx="0">
              <c:v>Oriente Participación por ramas de actividad en el valor agregado 2018</c:v>
            </c:pt>
          </c:strCache>
        </c:strRef>
      </c:tx>
      <c:layout>
        <c:manualLayout>
          <c:xMode val="edge"/>
          <c:yMode val="edge"/>
          <c:x val="0.11180572010218442"/>
          <c:y val="3.959141658088526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10565693030109E-2"/>
          <c:y val="0.17544662432040414"/>
          <c:w val="0.76349259683881898"/>
          <c:h val="0.64360603453349519"/>
        </c:manualLayout>
      </c:layout>
      <c:pie3DChart>
        <c:varyColors val="1"/>
        <c:ser>
          <c:idx val="0"/>
          <c:order val="0"/>
          <c:tx>
            <c:strRef>
              <c:f>ValorAgregadoActividad!$G$181</c:f>
              <c:strCache>
                <c:ptCount val="1"/>
                <c:pt idx="0">
                  <c:v>Oriente</c:v>
                </c:pt>
              </c:strCache>
            </c:strRef>
          </c:tx>
          <c:spPr>
            <a:effectLst/>
            <a:scene3d>
              <a:camera prst="orthographicFront"/>
              <a:lightRig rig="threePt" dir="t"/>
            </a:scene3d>
            <a:sp3d prstMaterial="metal">
              <a:bevelT w="508000" h="508000"/>
              <a:bevelB w="508000" h="508000"/>
              <a:contourClr>
                <a:srgbClr val="000000"/>
              </a:contourClr>
            </a:sp3d>
          </c:spPr>
          <c:dPt>
            <c:idx val="0"/>
            <c:bubble3D val="0"/>
            <c:spPr>
              <a:solidFill>
                <a:srgbClr val="00B05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3-15ED-4390-938C-FA5B231D8654}"/>
              </c:ext>
            </c:extLst>
          </c:dPt>
          <c:dPt>
            <c:idx val="1"/>
            <c:bubble3D val="0"/>
            <c:spPr>
              <a:solidFill>
                <a:schemeClr val="accent2"/>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C-15ED-4390-938C-FA5B231D8654}"/>
              </c:ext>
            </c:extLst>
          </c:dPt>
          <c:dPt>
            <c:idx val="2"/>
            <c:bubble3D val="0"/>
            <c:spPr>
              <a:solidFill>
                <a:schemeClr val="accent2">
                  <a:lumMod val="60000"/>
                  <a:lumOff val="4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1-15ED-4390-938C-FA5B231D8654}"/>
              </c:ext>
            </c:extLst>
          </c:dPt>
          <c:dPt>
            <c:idx val="3"/>
            <c:bubble3D val="0"/>
            <c:spPr>
              <a:solidFill>
                <a:schemeClr val="accent4"/>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6-15ED-4390-938C-FA5B231D8654}"/>
              </c:ext>
            </c:extLst>
          </c:dPt>
          <c:dPt>
            <c:idx val="4"/>
            <c:bubble3D val="0"/>
            <c:spPr>
              <a:solidFill>
                <a:schemeClr val="accent5"/>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5-15ED-4390-938C-FA5B231D8654}"/>
              </c:ext>
            </c:extLst>
          </c:dPt>
          <c:dPt>
            <c:idx val="5"/>
            <c:bubble3D val="0"/>
            <c:spPr>
              <a:solidFill>
                <a:srgbClr val="7030A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2-15ED-4390-938C-FA5B231D8654}"/>
              </c:ext>
            </c:extLst>
          </c:dPt>
          <c:dPt>
            <c:idx val="6"/>
            <c:bubble3D val="0"/>
            <c:spPr>
              <a:solidFill>
                <a:srgbClr val="00B0F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4-15ED-4390-938C-FA5B231D8654}"/>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7-15ED-4390-938C-FA5B231D8654}"/>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8-15ED-4390-938C-FA5B231D8654}"/>
              </c:ext>
            </c:extLst>
          </c:dPt>
          <c:dPt>
            <c:idx val="9"/>
            <c:bubble3D val="0"/>
            <c:spPr>
              <a:solidFill>
                <a:schemeClr val="accent4">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9-15ED-4390-938C-FA5B231D8654}"/>
              </c:ext>
            </c:extLst>
          </c:dPt>
          <c:dPt>
            <c:idx val="10"/>
            <c:bubble3D val="0"/>
            <c:spPr>
              <a:solidFill>
                <a:schemeClr val="accent5">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A-15ED-4390-938C-FA5B231D8654}"/>
              </c:ext>
            </c:extLst>
          </c:dPt>
          <c:dPt>
            <c:idx val="11"/>
            <c:bubble3D val="0"/>
            <c:spPr>
              <a:solidFill>
                <a:schemeClr val="accent6">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B-15ED-4390-938C-FA5B231D8654}"/>
              </c:ext>
            </c:extLst>
          </c:dPt>
          <c:dLbls>
            <c:dLbl>
              <c:idx val="0"/>
              <c:layout>
                <c:manualLayout>
                  <c:x val="5.5035314657566857E-3"/>
                  <c:y val="6.7588497463530045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ED-4390-938C-FA5B231D8654}"/>
                </c:ext>
              </c:extLst>
            </c:dLbl>
            <c:dLbl>
              <c:idx val="1"/>
              <c:layout>
                <c:manualLayout>
                  <c:x val="-9.6705808080808101E-2"/>
                  <c:y val="-4.2720500321899472E-3"/>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1526018705033542"/>
                      <c:h val="0.18686258628469254"/>
                    </c:manualLayout>
                  </c15:layout>
                </c:ext>
                <c:ext xmlns:c16="http://schemas.microsoft.com/office/drawing/2014/chart" uri="{C3380CC4-5D6E-409C-BE32-E72D297353CC}">
                  <c16:uniqueId val="{0000000C-15ED-4390-938C-FA5B231D8654}"/>
                </c:ext>
              </c:extLst>
            </c:dLbl>
            <c:dLbl>
              <c:idx val="2"/>
              <c:layout>
                <c:manualLayout>
                  <c:x val="-1.7739057239057239E-3"/>
                  <c:y val="-0.1215740825899015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5ED-4390-938C-FA5B231D8654}"/>
                </c:ext>
              </c:extLst>
            </c:dLbl>
            <c:dLbl>
              <c:idx val="3"/>
              <c:layout>
                <c:manualLayout>
                  <c:x val="2.1301010101010102E-2"/>
                  <c:y val="6.1980747417148922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5ED-4390-938C-FA5B231D8654}"/>
                </c:ext>
              </c:extLst>
            </c:dLbl>
            <c:dLbl>
              <c:idx val="4"/>
              <c:layout>
                <c:manualLayout>
                  <c:x val="-3.6037373737373743E-2"/>
                  <c:y val="2.7933617421339301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D-4390-938C-FA5B231D8654}"/>
                </c:ext>
              </c:extLst>
            </c:dLbl>
            <c:dLbl>
              <c:idx val="5"/>
              <c:layout>
                <c:manualLayout>
                  <c:x val="-6.3138383838383841E-2"/>
                  <c:y val="2.990639402393288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5ED-4390-938C-FA5B231D8654}"/>
                </c:ext>
              </c:extLst>
            </c:dLbl>
            <c:dLbl>
              <c:idx val="6"/>
              <c:layout>
                <c:manualLayout>
                  <c:x val="-0.10611077441077441"/>
                  <c:y val="-1.4591955608694312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5ED-4390-938C-FA5B231D8654}"/>
                </c:ext>
              </c:extLst>
            </c:dLbl>
            <c:dLbl>
              <c:idx val="7"/>
              <c:layout>
                <c:manualLayout>
                  <c:x val="4.9256565656565658E-2"/>
                  <c:y val="-5.474851058176727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ED-4390-938C-FA5B231D8654}"/>
                </c:ext>
              </c:extLst>
            </c:dLbl>
            <c:dLbl>
              <c:idx val="8"/>
              <c:layout>
                <c:manualLayout>
                  <c:x val="4.1210606060606059E-2"/>
                  <c:y val="-1.1994543057727092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5ED-4390-938C-FA5B231D8654}"/>
                </c:ext>
              </c:extLst>
            </c:dLbl>
            <c:dLbl>
              <c:idx val="9"/>
              <c:layout>
                <c:manualLayout>
                  <c:x val="5.0313467185144033E-3"/>
                  <c:y val="-0.123082296991319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ED-4390-938C-FA5B231D8654}"/>
                </c:ext>
              </c:extLst>
            </c:dLbl>
            <c:dLbl>
              <c:idx val="10"/>
              <c:layout>
                <c:manualLayout>
                  <c:x val="9.3745261689801726E-2"/>
                  <c:y val="-6.642516846741468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5ED-4390-938C-FA5B231D8654}"/>
                </c:ext>
              </c:extLst>
            </c:dLbl>
            <c:dLbl>
              <c:idx val="11"/>
              <c:layout>
                <c:manualLayout>
                  <c:x val="9.4141750841750846E-2"/>
                  <c:y val="-4.7267952215988639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ED-4390-938C-FA5B231D86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ValorAgregadoActividad!$H$181:$S$181</c:f>
              <c:numCache>
                <c:formatCode>"$"\ #,##0.00</c:formatCode>
                <c:ptCount val="12"/>
                <c:pt idx="0">
                  <c:v>1485.3844585043494</c:v>
                </c:pt>
                <c:pt idx="1">
                  <c:v>15.328935100613389</c:v>
                </c:pt>
                <c:pt idx="2">
                  <c:v>2176.3242487621878</c:v>
                </c:pt>
                <c:pt idx="3">
                  <c:v>1515.4468277679616</c:v>
                </c:pt>
                <c:pt idx="4">
                  <c:v>698.60451930367003</c:v>
                </c:pt>
                <c:pt idx="5">
                  <c:v>1883.8474181449471</c:v>
                </c:pt>
                <c:pt idx="6">
                  <c:v>347.43753797540154</c:v>
                </c:pt>
                <c:pt idx="7">
                  <c:v>242.31447440613144</c:v>
                </c:pt>
                <c:pt idx="8">
                  <c:v>1307.1879852141453</c:v>
                </c:pt>
                <c:pt idx="9">
                  <c:v>1078.2983901992734</c:v>
                </c:pt>
                <c:pt idx="10">
                  <c:v>1433.3593091956968</c:v>
                </c:pt>
                <c:pt idx="11">
                  <c:v>227.17865164039253</c:v>
                </c:pt>
              </c:numCache>
            </c:numRef>
          </c:val>
          <c:extLst>
            <c:ext xmlns:c16="http://schemas.microsoft.com/office/drawing/2014/chart" uri="{C3380CC4-5D6E-409C-BE32-E72D297353CC}">
              <c16:uniqueId val="{00000000-15ED-4390-938C-FA5B231D865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ValorAgregadoActividad!$Z$182</c:f>
          <c:strCache>
            <c:ptCount val="1"/>
            <c:pt idx="0">
              <c:v>Suroeste Participación por ramas de actividad en el valor agregado 2018</c:v>
            </c:pt>
          </c:strCache>
        </c:strRef>
      </c:tx>
      <c:layout>
        <c:manualLayout>
          <c:xMode val="edge"/>
          <c:yMode val="edge"/>
          <c:x val="0.11180572010218442"/>
          <c:y val="3.959141658088526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10565693030109E-2"/>
          <c:y val="0.17544662432040414"/>
          <c:w val="0.76349259683881898"/>
          <c:h val="0.64360603453349519"/>
        </c:manualLayout>
      </c:layout>
      <c:pie3DChart>
        <c:varyColors val="1"/>
        <c:ser>
          <c:idx val="0"/>
          <c:order val="0"/>
          <c:tx>
            <c:strRef>
              <c:f>ValorAgregadoActividad!$G$182</c:f>
              <c:strCache>
                <c:ptCount val="1"/>
                <c:pt idx="0">
                  <c:v>Suroeste</c:v>
                </c:pt>
              </c:strCache>
            </c:strRef>
          </c:tx>
          <c:spPr>
            <a:effectLst/>
            <a:scene3d>
              <a:camera prst="orthographicFront"/>
              <a:lightRig rig="threePt" dir="t"/>
            </a:scene3d>
            <a:sp3d prstMaterial="metal">
              <a:bevelT w="508000" h="508000"/>
              <a:bevelB w="508000" h="508000"/>
              <a:contourClr>
                <a:srgbClr val="000000"/>
              </a:contourClr>
            </a:sp3d>
          </c:spPr>
          <c:dPt>
            <c:idx val="0"/>
            <c:bubble3D val="0"/>
            <c:spPr>
              <a:solidFill>
                <a:srgbClr val="00B05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3-15ED-4390-938C-FA5B231D8654}"/>
              </c:ext>
            </c:extLst>
          </c:dPt>
          <c:dPt>
            <c:idx val="1"/>
            <c:bubble3D val="0"/>
            <c:spPr>
              <a:solidFill>
                <a:schemeClr val="accent2"/>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C-15ED-4390-938C-FA5B231D8654}"/>
              </c:ext>
            </c:extLst>
          </c:dPt>
          <c:dPt>
            <c:idx val="2"/>
            <c:bubble3D val="0"/>
            <c:spPr>
              <a:solidFill>
                <a:schemeClr val="accent2">
                  <a:lumMod val="60000"/>
                  <a:lumOff val="4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1-15ED-4390-938C-FA5B231D8654}"/>
              </c:ext>
            </c:extLst>
          </c:dPt>
          <c:dPt>
            <c:idx val="3"/>
            <c:bubble3D val="0"/>
            <c:spPr>
              <a:solidFill>
                <a:schemeClr val="accent4"/>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6-15ED-4390-938C-FA5B231D8654}"/>
              </c:ext>
            </c:extLst>
          </c:dPt>
          <c:dPt>
            <c:idx val="4"/>
            <c:bubble3D val="0"/>
            <c:spPr>
              <a:solidFill>
                <a:schemeClr val="accent5"/>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5-15ED-4390-938C-FA5B231D8654}"/>
              </c:ext>
            </c:extLst>
          </c:dPt>
          <c:dPt>
            <c:idx val="5"/>
            <c:bubble3D val="0"/>
            <c:spPr>
              <a:solidFill>
                <a:srgbClr val="7030A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2-15ED-4390-938C-FA5B231D8654}"/>
              </c:ext>
            </c:extLst>
          </c:dPt>
          <c:dPt>
            <c:idx val="6"/>
            <c:bubble3D val="0"/>
            <c:spPr>
              <a:solidFill>
                <a:srgbClr val="00B0F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4-15ED-4390-938C-FA5B231D8654}"/>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7-15ED-4390-938C-FA5B231D8654}"/>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8-15ED-4390-938C-FA5B231D8654}"/>
              </c:ext>
            </c:extLst>
          </c:dPt>
          <c:dPt>
            <c:idx val="9"/>
            <c:bubble3D val="0"/>
            <c:spPr>
              <a:solidFill>
                <a:schemeClr val="accent4">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9-15ED-4390-938C-FA5B231D8654}"/>
              </c:ext>
            </c:extLst>
          </c:dPt>
          <c:dPt>
            <c:idx val="10"/>
            <c:bubble3D val="0"/>
            <c:spPr>
              <a:solidFill>
                <a:schemeClr val="accent5">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A-15ED-4390-938C-FA5B231D8654}"/>
              </c:ext>
            </c:extLst>
          </c:dPt>
          <c:dPt>
            <c:idx val="11"/>
            <c:bubble3D val="0"/>
            <c:spPr>
              <a:solidFill>
                <a:schemeClr val="accent6">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B-15ED-4390-938C-FA5B231D8654}"/>
              </c:ext>
            </c:extLst>
          </c:dPt>
          <c:dLbls>
            <c:dLbl>
              <c:idx val="0"/>
              <c:layout>
                <c:manualLayout>
                  <c:x val="0.10385370370370367"/>
                  <c:y val="9.030013182500984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ED-4390-938C-FA5B231D8654}"/>
                </c:ext>
              </c:extLst>
            </c:dLbl>
            <c:dLbl>
              <c:idx val="1"/>
              <c:layout>
                <c:manualLayout>
                  <c:x val="-0.16726129469630077"/>
                  <c:y val="1.9146010528050861E-2"/>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1526018705033542"/>
                      <c:h val="0.18686258628469254"/>
                    </c:manualLayout>
                  </c15:layout>
                </c:ext>
                <c:ext xmlns:c16="http://schemas.microsoft.com/office/drawing/2014/chart" uri="{C3380CC4-5D6E-409C-BE32-E72D297353CC}">
                  <c16:uniqueId val="{0000000C-15ED-4390-938C-FA5B231D8654}"/>
                </c:ext>
              </c:extLst>
            </c:dLbl>
            <c:dLbl>
              <c:idx val="3"/>
              <c:layout>
                <c:manualLayout>
                  <c:x val="2.0585858585858586E-3"/>
                  <c:y val="1.9176195877658217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5ED-4390-938C-FA5B231D8654}"/>
                </c:ext>
              </c:extLst>
            </c:dLbl>
            <c:dLbl>
              <c:idx val="4"/>
              <c:layout>
                <c:manualLayout>
                  <c:x val="-1.8932996632996624E-2"/>
                  <c:y val="-1.342928967779515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D-4390-938C-FA5B231D8654}"/>
                </c:ext>
              </c:extLst>
            </c:dLbl>
            <c:dLbl>
              <c:idx val="5"/>
              <c:layout>
                <c:manualLayout>
                  <c:x val="-2.6791582491582529E-2"/>
                  <c:y val="2.017280317197543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5ED-4390-938C-FA5B231D8654}"/>
                </c:ext>
              </c:extLst>
            </c:dLbl>
            <c:dLbl>
              <c:idx val="6"/>
              <c:layout>
                <c:manualLayout>
                  <c:x val="-6.5487878787878789E-2"/>
                  <c:y val="1.1364286663192209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5ED-4390-938C-FA5B231D8654}"/>
                </c:ext>
              </c:extLst>
            </c:dLbl>
            <c:dLbl>
              <c:idx val="7"/>
              <c:layout>
                <c:manualLayout>
                  <c:x val="0.1305023569023569"/>
                  <c:y val="-2.5547738025894929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ED-4390-938C-FA5B231D8654}"/>
                </c:ext>
              </c:extLst>
            </c:dLbl>
            <c:dLbl>
              <c:idx val="8"/>
              <c:layout>
                <c:manualLayout>
                  <c:x val="0.10535202020202004"/>
                  <c:y val="7.4726386461878049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5ED-4390-938C-FA5B231D8654}"/>
                </c:ext>
              </c:extLst>
            </c:dLbl>
            <c:dLbl>
              <c:idx val="9"/>
              <c:layout>
                <c:manualLayout>
                  <c:x val="0"/>
                  <c:y val="5.5366759659503155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ED-4390-938C-FA5B231D8654}"/>
                </c:ext>
              </c:extLst>
            </c:dLbl>
            <c:dLbl>
              <c:idx val="10"/>
              <c:layout>
                <c:manualLayout>
                  <c:x val="1.0013468013468014E-2"/>
                  <c:y val="5.0377847266930315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5ED-4390-938C-FA5B231D8654}"/>
                </c:ext>
              </c:extLst>
            </c:dLbl>
            <c:dLbl>
              <c:idx val="11"/>
              <c:layout>
                <c:manualLayout>
                  <c:x val="-4.2693265993266075E-2"/>
                  <c:y val="3.060077459967083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ED-4390-938C-FA5B231D86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ValorAgregadoActividad!$H$182:$S$182</c:f>
              <c:numCache>
                <c:formatCode>"$"\ #,##0.00</c:formatCode>
                <c:ptCount val="12"/>
                <c:pt idx="0">
                  <c:v>1633.5121537231557</c:v>
                </c:pt>
                <c:pt idx="1">
                  <c:v>22.993364779471385</c:v>
                </c:pt>
                <c:pt idx="2">
                  <c:v>502.74012987758795</c:v>
                </c:pt>
                <c:pt idx="3">
                  <c:v>158.76858494061005</c:v>
                </c:pt>
                <c:pt idx="4">
                  <c:v>340.89603061831002</c:v>
                </c:pt>
                <c:pt idx="5">
                  <c:v>761.0280166416735</c:v>
                </c:pt>
                <c:pt idx="6">
                  <c:v>142.95143390372095</c:v>
                </c:pt>
                <c:pt idx="7">
                  <c:v>73.120262592518628</c:v>
                </c:pt>
                <c:pt idx="8">
                  <c:v>527.57890088233148</c:v>
                </c:pt>
                <c:pt idx="9">
                  <c:v>424.61186801807418</c:v>
                </c:pt>
                <c:pt idx="10">
                  <c:v>719.86683947477729</c:v>
                </c:pt>
                <c:pt idx="11">
                  <c:v>124.30850263313432</c:v>
                </c:pt>
              </c:numCache>
            </c:numRef>
          </c:val>
          <c:extLst>
            <c:ext xmlns:c16="http://schemas.microsoft.com/office/drawing/2014/chart" uri="{C3380CC4-5D6E-409C-BE32-E72D297353CC}">
              <c16:uniqueId val="{00000000-15ED-4390-938C-FA5B231D865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ValorAgregadoActividad!$Z$183</c:f>
          <c:strCache>
            <c:ptCount val="1"/>
            <c:pt idx="0">
              <c:v>Urabá Participación por ramas de actividad en el valor agregado 2018</c:v>
            </c:pt>
          </c:strCache>
        </c:strRef>
      </c:tx>
      <c:layout>
        <c:manualLayout>
          <c:xMode val="edge"/>
          <c:yMode val="edge"/>
          <c:x val="0.11180572010218442"/>
          <c:y val="3.9591416580885266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510565693030109E-2"/>
          <c:y val="0.17544662432040414"/>
          <c:w val="0.76349259683881898"/>
          <c:h val="0.64360603453349519"/>
        </c:manualLayout>
      </c:layout>
      <c:pie3DChart>
        <c:varyColors val="1"/>
        <c:ser>
          <c:idx val="0"/>
          <c:order val="0"/>
          <c:tx>
            <c:strRef>
              <c:f>ValorAgregadoActividad!$G$183</c:f>
              <c:strCache>
                <c:ptCount val="1"/>
                <c:pt idx="0">
                  <c:v>Urabá</c:v>
                </c:pt>
              </c:strCache>
            </c:strRef>
          </c:tx>
          <c:spPr>
            <a:effectLst/>
            <a:scene3d>
              <a:camera prst="orthographicFront"/>
              <a:lightRig rig="threePt" dir="t"/>
            </a:scene3d>
            <a:sp3d prstMaterial="metal">
              <a:bevelT w="508000" h="508000"/>
              <a:bevelB w="508000" h="508000"/>
              <a:contourClr>
                <a:srgbClr val="000000"/>
              </a:contourClr>
            </a:sp3d>
          </c:spPr>
          <c:dPt>
            <c:idx val="0"/>
            <c:bubble3D val="0"/>
            <c:spPr>
              <a:solidFill>
                <a:srgbClr val="00B05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3-15ED-4390-938C-FA5B231D8654}"/>
              </c:ext>
            </c:extLst>
          </c:dPt>
          <c:dPt>
            <c:idx val="1"/>
            <c:bubble3D val="0"/>
            <c:spPr>
              <a:solidFill>
                <a:schemeClr val="accent2"/>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C-15ED-4390-938C-FA5B231D8654}"/>
              </c:ext>
            </c:extLst>
          </c:dPt>
          <c:dPt>
            <c:idx val="2"/>
            <c:bubble3D val="0"/>
            <c:spPr>
              <a:solidFill>
                <a:schemeClr val="accent2">
                  <a:lumMod val="60000"/>
                  <a:lumOff val="4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1-15ED-4390-938C-FA5B231D8654}"/>
              </c:ext>
            </c:extLst>
          </c:dPt>
          <c:dPt>
            <c:idx val="3"/>
            <c:bubble3D val="0"/>
            <c:spPr>
              <a:solidFill>
                <a:schemeClr val="accent4"/>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6-15ED-4390-938C-FA5B231D8654}"/>
              </c:ext>
            </c:extLst>
          </c:dPt>
          <c:dPt>
            <c:idx val="4"/>
            <c:bubble3D val="0"/>
            <c:spPr>
              <a:solidFill>
                <a:schemeClr val="accent5"/>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5-15ED-4390-938C-FA5B231D8654}"/>
              </c:ext>
            </c:extLst>
          </c:dPt>
          <c:dPt>
            <c:idx val="5"/>
            <c:bubble3D val="0"/>
            <c:spPr>
              <a:solidFill>
                <a:srgbClr val="7030A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2-15ED-4390-938C-FA5B231D8654}"/>
              </c:ext>
            </c:extLst>
          </c:dPt>
          <c:dPt>
            <c:idx val="6"/>
            <c:bubble3D val="0"/>
            <c:spPr>
              <a:solidFill>
                <a:srgbClr val="00B0F0"/>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4-15ED-4390-938C-FA5B231D8654}"/>
              </c:ext>
            </c:extLst>
          </c:dPt>
          <c:dPt>
            <c:idx val="7"/>
            <c:bubble3D val="0"/>
            <c:spPr>
              <a:solidFill>
                <a:schemeClr val="accent2">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7-15ED-4390-938C-FA5B231D8654}"/>
              </c:ext>
            </c:extLst>
          </c:dPt>
          <c:dPt>
            <c:idx val="8"/>
            <c:bubble3D val="0"/>
            <c:spPr>
              <a:solidFill>
                <a:schemeClr val="accent3">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8-15ED-4390-938C-FA5B231D8654}"/>
              </c:ext>
            </c:extLst>
          </c:dPt>
          <c:dPt>
            <c:idx val="9"/>
            <c:bubble3D val="0"/>
            <c:spPr>
              <a:solidFill>
                <a:schemeClr val="accent4">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9-15ED-4390-938C-FA5B231D8654}"/>
              </c:ext>
            </c:extLst>
          </c:dPt>
          <c:dPt>
            <c:idx val="10"/>
            <c:bubble3D val="0"/>
            <c:spPr>
              <a:solidFill>
                <a:schemeClr val="accent5">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A-15ED-4390-938C-FA5B231D8654}"/>
              </c:ext>
            </c:extLst>
          </c:dPt>
          <c:dPt>
            <c:idx val="11"/>
            <c:bubble3D val="0"/>
            <c:spPr>
              <a:solidFill>
                <a:schemeClr val="accent6">
                  <a:lumMod val="60000"/>
                </a:schemeClr>
              </a:solidFill>
              <a:ln w="25400">
                <a:solidFill>
                  <a:schemeClr val="lt1"/>
                </a:solidFill>
              </a:ln>
              <a:effectLst/>
              <a:scene3d>
                <a:camera prst="orthographicFront"/>
                <a:lightRig rig="threePt" dir="t"/>
              </a:scene3d>
              <a:sp3d contourW="25400" prstMaterial="metal">
                <a:bevelT w="508000" h="508000"/>
                <a:bevelB w="508000" h="508000"/>
                <a:contourClr>
                  <a:schemeClr val="lt1"/>
                </a:contourClr>
              </a:sp3d>
            </c:spPr>
            <c:extLst>
              <c:ext xmlns:c16="http://schemas.microsoft.com/office/drawing/2014/chart" uri="{C3380CC4-5D6E-409C-BE32-E72D297353CC}">
                <c16:uniqueId val="{0000000B-15ED-4390-938C-FA5B231D8654}"/>
              </c:ext>
            </c:extLst>
          </c:dPt>
          <c:dLbls>
            <c:dLbl>
              <c:idx val="0"/>
              <c:layout>
                <c:manualLayout>
                  <c:x val="0.29339217869194206"/>
                  <c:y val="6.7588419552217047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5ED-4390-938C-FA5B231D8654}"/>
                </c:ext>
              </c:extLst>
            </c:dLbl>
            <c:dLbl>
              <c:idx val="1"/>
              <c:layout>
                <c:manualLayout>
                  <c:x val="0.18135750889861524"/>
                  <c:y val="0.15557265505088871"/>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11526018705033542"/>
                      <c:h val="0.18686258628469254"/>
                    </c:manualLayout>
                  </c15:layout>
                </c:ext>
                <c:ext xmlns:c16="http://schemas.microsoft.com/office/drawing/2014/chart" uri="{C3380CC4-5D6E-409C-BE32-E72D297353CC}">
                  <c16:uniqueId val="{0000000C-15ED-4390-938C-FA5B231D8654}"/>
                </c:ext>
              </c:extLst>
            </c:dLbl>
            <c:dLbl>
              <c:idx val="2"/>
              <c:layout>
                <c:manualLayout>
                  <c:x val="9.9498316498316444E-3"/>
                  <c:y val="0.15728741939769256"/>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5ED-4390-938C-FA5B231D8654}"/>
                </c:ext>
              </c:extLst>
            </c:dLbl>
            <c:dLbl>
              <c:idx val="3"/>
              <c:layout>
                <c:manualLayout>
                  <c:x val="2.0585858585858586E-3"/>
                  <c:y val="5.486602900150219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5ED-4390-938C-FA5B231D8654}"/>
                </c:ext>
              </c:extLst>
            </c:dLbl>
            <c:dLbl>
              <c:idx val="4"/>
              <c:layout>
                <c:manualLayout>
                  <c:x val="4.5959595959595952E-3"/>
                  <c:y val="-2.3103354895408667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5ED-4390-938C-FA5B231D8654}"/>
                </c:ext>
              </c:extLst>
            </c:dLbl>
            <c:dLbl>
              <c:idx val="5"/>
              <c:layout>
                <c:manualLayout>
                  <c:x val="0.12847845117845119"/>
                  <c:y val="7.208554319057400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5ED-4390-938C-FA5B231D8654}"/>
                </c:ext>
              </c:extLst>
            </c:dLbl>
            <c:dLbl>
              <c:idx val="6"/>
              <c:layout>
                <c:manualLayout>
                  <c:x val="-8.2685690235690237E-2"/>
                  <c:y val="1.782728879896173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5ED-4390-938C-FA5B231D8654}"/>
                </c:ext>
              </c:extLst>
            </c:dLbl>
            <c:dLbl>
              <c:idx val="7"/>
              <c:layout>
                <c:manualLayout>
                  <c:x val="-2.0981481481482265E-3"/>
                  <c:y val="3.6343848677151355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5ED-4390-938C-FA5B231D8654}"/>
                </c:ext>
              </c:extLst>
            </c:dLbl>
            <c:dLbl>
              <c:idx val="8"/>
              <c:layout>
                <c:manualLayout>
                  <c:x val="0.11283484848484848"/>
                  <c:y val="2.05067087689179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5ED-4390-938C-FA5B231D8654}"/>
                </c:ext>
              </c:extLst>
            </c:dLbl>
            <c:dLbl>
              <c:idx val="9"/>
              <c:layout>
                <c:manualLayout>
                  <c:x val="4.5778787878787877E-2"/>
                  <c:y val="7.825704855043580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5ED-4390-938C-FA5B231D8654}"/>
                </c:ext>
              </c:extLst>
            </c:dLbl>
            <c:dLbl>
              <c:idx val="10"/>
              <c:layout>
                <c:manualLayout>
                  <c:x val="9.3745261689801726E-2"/>
                  <c:y val="-6.642516846741468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5ED-4390-938C-FA5B231D8654}"/>
                </c:ext>
              </c:extLst>
            </c:dLbl>
            <c:dLbl>
              <c:idx val="11"/>
              <c:layout>
                <c:manualLayout>
                  <c:x val="0.14331680869637162"/>
                  <c:y val="3.060069916938921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5ED-4390-938C-FA5B231D86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ValorAgregadoActividad!$H$183:$S$183</c:f>
              <c:numCache>
                <c:formatCode>"$"\ #,##0.00</c:formatCode>
                <c:ptCount val="12"/>
                <c:pt idx="0">
                  <c:v>1396.7874384161967</c:v>
                </c:pt>
                <c:pt idx="1">
                  <c:v>20.987467884988025</c:v>
                </c:pt>
                <c:pt idx="2">
                  <c:v>396.05447315074656</c:v>
                </c:pt>
                <c:pt idx="3">
                  <c:v>214.13325465051605</c:v>
                </c:pt>
                <c:pt idx="4">
                  <c:v>420.48302954323157</c:v>
                </c:pt>
                <c:pt idx="5">
                  <c:v>1415.5509977565296</c:v>
                </c:pt>
                <c:pt idx="6">
                  <c:v>204.02553380871609</c:v>
                </c:pt>
                <c:pt idx="7">
                  <c:v>126.23638584318662</c:v>
                </c:pt>
                <c:pt idx="8">
                  <c:v>492.95276127115727</c:v>
                </c:pt>
                <c:pt idx="9">
                  <c:v>633.8766909637967</c:v>
                </c:pt>
                <c:pt idx="10">
                  <c:v>1302.5266445767281</c:v>
                </c:pt>
                <c:pt idx="11">
                  <c:v>197.89692793940117</c:v>
                </c:pt>
              </c:numCache>
            </c:numRef>
          </c:val>
          <c:extLst>
            <c:ext xmlns:c16="http://schemas.microsoft.com/office/drawing/2014/chart" uri="{C3380CC4-5D6E-409C-BE32-E72D297353CC}">
              <c16:uniqueId val="{00000000-15ED-4390-938C-FA5B231D8654}"/>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500" b="1" i="0" u="none" strike="noStrike" kern="1200" spc="0" baseline="0">
                <a:solidFill>
                  <a:schemeClr val="tx1">
                    <a:lumMod val="65000"/>
                    <a:lumOff val="35000"/>
                  </a:schemeClr>
                </a:solidFill>
                <a:latin typeface="+mn-lt"/>
                <a:ea typeface="+mn-ea"/>
                <a:cs typeface="+mn-cs"/>
              </a:defRPr>
            </a:pPr>
            <a:r>
              <a:rPr lang="es-CO" sz="1500" b="1"/>
              <a:t>Participación</a:t>
            </a:r>
            <a:r>
              <a:rPr lang="es-CO" sz="1500" b="1" baseline="0"/>
              <a:t> porcentual</a:t>
            </a:r>
            <a:r>
              <a:rPr lang="es-CO" sz="1500" b="1"/>
              <a:t> del valor agregado en</a:t>
            </a:r>
            <a:r>
              <a:rPr lang="es-CO" sz="1500" b="1" baseline="0"/>
              <a:t> las subregiones por ramas de actividad 2018</a:t>
            </a:r>
            <a:endParaRPr lang="es-CO" sz="1500" b="1"/>
          </a:p>
        </c:rich>
      </c:tx>
      <c:overlay val="0"/>
      <c:spPr>
        <a:noFill/>
        <a:ln>
          <a:noFill/>
        </a:ln>
        <a:effectLst/>
      </c:spPr>
      <c:txPr>
        <a:bodyPr rot="0" spcFirstLastPara="1" vertOverflow="ellipsis" vert="horz" wrap="square" anchor="ctr" anchorCtr="1"/>
        <a:lstStyle/>
        <a:p>
          <a:pPr>
            <a:defRPr sz="15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1876199735994914E-2"/>
          <c:y val="6.2600006059126634E-2"/>
          <c:w val="0.94818108439942328"/>
          <c:h val="0.77159923116025431"/>
        </c:manualLayout>
      </c:layout>
      <c:barChart>
        <c:barDir val="col"/>
        <c:grouping val="stacked"/>
        <c:varyColors val="0"/>
        <c:ser>
          <c:idx val="0"/>
          <c:order val="0"/>
          <c:tx>
            <c:strRef>
              <c:f>ValorAgregadoActividad!$H$169</c:f>
              <c:strCache>
                <c:ptCount val="1"/>
                <c:pt idx="0">
                  <c:v>A. Agricultura</c:v>
                </c:pt>
              </c:strCache>
            </c:strRef>
          </c:tx>
          <c:spPr>
            <a:solidFill>
              <a:srgbClr val="00B050"/>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ValorAgregadoActividad!$H$191:$H$199</c:f>
              <c:numCache>
                <c:formatCode>0.00%</c:formatCode>
                <c:ptCount val="9"/>
                <c:pt idx="0">
                  <c:v>8.0645161793963457E-3</c:v>
                </c:pt>
                <c:pt idx="1">
                  <c:v>7.4749969041409028E-2</c:v>
                </c:pt>
                <c:pt idx="2">
                  <c:v>7.4690288364890972E-2</c:v>
                </c:pt>
                <c:pt idx="3">
                  <c:v>0.10301033338290591</c:v>
                </c:pt>
                <c:pt idx="4">
                  <c:v>0.27255048901846729</c:v>
                </c:pt>
                <c:pt idx="5">
                  <c:v>0.25065907792811826</c:v>
                </c:pt>
                <c:pt idx="6">
                  <c:v>0.119685668960514</c:v>
                </c:pt>
                <c:pt idx="7">
                  <c:v>0.30069938591068446</c:v>
                </c:pt>
                <c:pt idx="8">
                  <c:v>0.20476215817437185</c:v>
                </c:pt>
              </c:numCache>
            </c:numRef>
          </c:val>
          <c:extLst>
            <c:ext xmlns:c16="http://schemas.microsoft.com/office/drawing/2014/chart" uri="{C3380CC4-5D6E-409C-BE32-E72D297353CC}">
              <c16:uniqueId val="{00000000-4512-4DF6-B4ED-690910E038A7}"/>
            </c:ext>
          </c:extLst>
        </c:ser>
        <c:ser>
          <c:idx val="1"/>
          <c:order val="1"/>
          <c:tx>
            <c:strRef>
              <c:f>ValorAgregadoActividad!$I$169</c:f>
              <c:strCache>
                <c:ptCount val="1"/>
                <c:pt idx="0">
                  <c:v>B. minas</c:v>
                </c:pt>
              </c:strCache>
            </c:strRef>
          </c:tx>
          <c:spPr>
            <a:solidFill>
              <a:schemeClr val="accent2"/>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ValorAgregadoActividad!$I$191:$I$199</c:f>
              <c:numCache>
                <c:formatCode>0.00%</c:formatCode>
                <c:ptCount val="9"/>
                <c:pt idx="0">
                  <c:v>3.9167552570909498E-4</c:v>
                </c:pt>
                <c:pt idx="1">
                  <c:v>0.24172532827481008</c:v>
                </c:pt>
                <c:pt idx="2">
                  <c:v>0.29867737789516763</c:v>
                </c:pt>
                <c:pt idx="3">
                  <c:v>0.18068485477336782</c:v>
                </c:pt>
                <c:pt idx="4">
                  <c:v>1.1277630158111455E-2</c:v>
                </c:pt>
                <c:pt idx="5">
                  <c:v>8.0048120926198944E-3</c:v>
                </c:pt>
                <c:pt idx="6">
                  <c:v>1.2351373689587081E-3</c:v>
                </c:pt>
                <c:pt idx="7">
                  <c:v>4.2326533374414006E-3</c:v>
                </c:pt>
                <c:pt idx="8">
                  <c:v>3.076659411841712E-3</c:v>
                </c:pt>
              </c:numCache>
            </c:numRef>
          </c:val>
          <c:extLst>
            <c:ext xmlns:c16="http://schemas.microsoft.com/office/drawing/2014/chart" uri="{C3380CC4-5D6E-409C-BE32-E72D297353CC}">
              <c16:uniqueId val="{00000001-4512-4DF6-B4ED-690910E038A7}"/>
            </c:ext>
          </c:extLst>
        </c:ser>
        <c:ser>
          <c:idx val="2"/>
          <c:order val="2"/>
          <c:tx>
            <c:strRef>
              <c:f>ValorAgregadoActividad!$J$169</c:f>
              <c:strCache>
                <c:ptCount val="1"/>
                <c:pt idx="0">
                  <c:v>C. Manufactura</c:v>
                </c:pt>
              </c:strCache>
            </c:strRef>
          </c:tx>
          <c:spPr>
            <a:solidFill>
              <a:schemeClr val="accent2">
                <a:lumMod val="60000"/>
                <a:lumOff val="40000"/>
              </a:schemeClr>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ValorAgregadoActividad!$J$191:$J$199</c:f>
              <c:numCache>
                <c:formatCode>0.00%</c:formatCode>
                <c:ptCount val="9"/>
                <c:pt idx="0">
                  <c:v>0.19080905565604583</c:v>
                </c:pt>
                <c:pt idx="1">
                  <c:v>2.5932132788601434E-2</c:v>
                </c:pt>
                <c:pt idx="2">
                  <c:v>0.14822733173902494</c:v>
                </c:pt>
                <c:pt idx="3">
                  <c:v>6.8681326052450753E-2</c:v>
                </c:pt>
                <c:pt idx="4">
                  <c:v>0.12353921086246901</c:v>
                </c:pt>
                <c:pt idx="5">
                  <c:v>3.811402089942062E-2</c:v>
                </c:pt>
                <c:pt idx="6">
                  <c:v>0.17535852223091497</c:v>
                </c:pt>
                <c:pt idx="7">
                  <c:v>9.2545162876375528E-2</c:v>
                </c:pt>
                <c:pt idx="8">
                  <c:v>5.8059634878242977E-2</c:v>
                </c:pt>
              </c:numCache>
            </c:numRef>
          </c:val>
          <c:extLst>
            <c:ext xmlns:c16="http://schemas.microsoft.com/office/drawing/2014/chart" uri="{C3380CC4-5D6E-409C-BE32-E72D297353CC}">
              <c16:uniqueId val="{00000002-4512-4DF6-B4ED-690910E038A7}"/>
            </c:ext>
          </c:extLst>
        </c:ser>
        <c:ser>
          <c:idx val="3"/>
          <c:order val="3"/>
          <c:tx>
            <c:strRef>
              <c:f>ValorAgregadoActividad!$K$169</c:f>
              <c:strCache>
                <c:ptCount val="1"/>
                <c:pt idx="0">
                  <c:v>D + E Electricidad, gas, aguas</c:v>
                </c:pt>
              </c:strCache>
            </c:strRef>
          </c:tx>
          <c:spPr>
            <a:solidFill>
              <a:schemeClr val="accent4"/>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ValorAgregadoActividad!$K$191:$K$199</c:f>
              <c:numCache>
                <c:formatCode>0.00%</c:formatCode>
                <c:ptCount val="9"/>
                <c:pt idx="0">
                  <c:v>3.3562982606356331E-2</c:v>
                </c:pt>
                <c:pt idx="1">
                  <c:v>4.4893812281198944E-2</c:v>
                </c:pt>
                <c:pt idx="2">
                  <c:v>6.1104016284831773E-2</c:v>
                </c:pt>
                <c:pt idx="3">
                  <c:v>0.21098383526025252</c:v>
                </c:pt>
                <c:pt idx="4">
                  <c:v>7.3355149848264509E-2</c:v>
                </c:pt>
                <c:pt idx="5">
                  <c:v>3.0379949893901616E-2</c:v>
                </c:pt>
                <c:pt idx="6">
                  <c:v>0.12210796088315626</c:v>
                </c:pt>
                <c:pt idx="7">
                  <c:v>2.9226361055677174E-2</c:v>
                </c:pt>
                <c:pt idx="8">
                  <c:v>3.1390880353891926E-2</c:v>
                </c:pt>
              </c:numCache>
            </c:numRef>
          </c:val>
          <c:extLst>
            <c:ext xmlns:c16="http://schemas.microsoft.com/office/drawing/2014/chart" uri="{C3380CC4-5D6E-409C-BE32-E72D297353CC}">
              <c16:uniqueId val="{00000003-4512-4DF6-B4ED-690910E038A7}"/>
            </c:ext>
          </c:extLst>
        </c:ser>
        <c:ser>
          <c:idx val="4"/>
          <c:order val="4"/>
          <c:tx>
            <c:strRef>
              <c:f>ValorAgregadoActividad!$L$169</c:f>
              <c:strCache>
                <c:ptCount val="1"/>
                <c:pt idx="0">
                  <c:v>F. Construcción</c:v>
                </c:pt>
              </c:strCache>
            </c:strRef>
          </c:tx>
          <c:spPr>
            <a:solidFill>
              <a:schemeClr val="accent5"/>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ValorAgregadoActividad!$L$191:$L$199</c:f>
              <c:numCache>
                <c:formatCode>0.00%</c:formatCode>
                <c:ptCount val="9"/>
                <c:pt idx="0">
                  <c:v>9.3591567446980592E-2</c:v>
                </c:pt>
                <c:pt idx="1">
                  <c:v>6.7570622080177292E-2</c:v>
                </c:pt>
                <c:pt idx="2">
                  <c:v>7.5953571617571117E-2</c:v>
                </c:pt>
                <c:pt idx="3">
                  <c:v>5.7344881108967419E-2</c:v>
                </c:pt>
                <c:pt idx="4">
                  <c:v>7.6496039144677633E-2</c:v>
                </c:pt>
                <c:pt idx="5">
                  <c:v>9.1286125229265866E-2</c:v>
                </c:pt>
                <c:pt idx="6">
                  <c:v>5.6290443025025928E-2</c:v>
                </c:pt>
                <c:pt idx="7">
                  <c:v>6.2752656497031739E-2</c:v>
                </c:pt>
                <c:pt idx="8">
                  <c:v>6.1640740915165346E-2</c:v>
                </c:pt>
              </c:numCache>
            </c:numRef>
          </c:val>
          <c:extLst>
            <c:ext xmlns:c16="http://schemas.microsoft.com/office/drawing/2014/chart" uri="{C3380CC4-5D6E-409C-BE32-E72D297353CC}">
              <c16:uniqueId val="{00000004-4512-4DF6-B4ED-690910E038A7}"/>
            </c:ext>
          </c:extLst>
        </c:ser>
        <c:ser>
          <c:idx val="5"/>
          <c:order val="5"/>
          <c:tx>
            <c:strRef>
              <c:f>ValorAgregadoActividad!$M$169</c:f>
              <c:strCache>
                <c:ptCount val="1"/>
                <c:pt idx="0">
                  <c:v>G+ H+ I Comercio y Transporte</c:v>
                </c:pt>
              </c:strCache>
            </c:strRef>
          </c:tx>
          <c:spPr>
            <a:solidFill>
              <a:srgbClr val="7030A0"/>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ValorAgregadoActividad!$M$191:$M$199</c:f>
              <c:numCache>
                <c:formatCode>0.00%</c:formatCode>
                <c:ptCount val="9"/>
                <c:pt idx="0">
                  <c:v>0.20746175285060761</c:v>
                </c:pt>
                <c:pt idx="1">
                  <c:v>0.16069857632452941</c:v>
                </c:pt>
                <c:pt idx="2">
                  <c:v>0.101771115214722</c:v>
                </c:pt>
                <c:pt idx="3">
                  <c:v>9.7544934784707008E-2</c:v>
                </c:pt>
                <c:pt idx="4">
                  <c:v>0.11166186354860475</c:v>
                </c:pt>
                <c:pt idx="5">
                  <c:v>0.14670283849347107</c:v>
                </c:pt>
                <c:pt idx="6">
                  <c:v>0.15179204088835224</c:v>
                </c:pt>
                <c:pt idx="7">
                  <c:v>0.14009118741075544</c:v>
                </c:pt>
                <c:pt idx="8">
                  <c:v>0.20751280354809881</c:v>
                </c:pt>
              </c:numCache>
            </c:numRef>
          </c:val>
          <c:extLst>
            <c:ext xmlns:c16="http://schemas.microsoft.com/office/drawing/2014/chart" uri="{C3380CC4-5D6E-409C-BE32-E72D297353CC}">
              <c16:uniqueId val="{00000005-4512-4DF6-B4ED-690910E038A7}"/>
            </c:ext>
          </c:extLst>
        </c:ser>
        <c:ser>
          <c:idx val="6"/>
          <c:order val="6"/>
          <c:tx>
            <c:strRef>
              <c:f>ValorAgregadoActividad!$N$169</c:f>
              <c:strCache>
                <c:ptCount val="1"/>
                <c:pt idx="0">
                  <c:v>J. Informatica y Comunicaciones</c:v>
                </c:pt>
              </c:strCache>
            </c:strRef>
          </c:tx>
          <c:spPr>
            <a:solidFill>
              <a:srgbClr val="00B0F0"/>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ValorAgregadoActividad!$N$191:$N$199</c:f>
              <c:numCache>
                <c:formatCode>0.00%</c:formatCode>
                <c:ptCount val="9"/>
                <c:pt idx="0">
                  <c:v>3.5304614160549537E-2</c:v>
                </c:pt>
                <c:pt idx="1">
                  <c:v>2.5559791353254542E-2</c:v>
                </c:pt>
                <c:pt idx="2">
                  <c:v>1.3835875835116456E-2</c:v>
                </c:pt>
                <c:pt idx="3">
                  <c:v>1.8689935515372194E-2</c:v>
                </c:pt>
                <c:pt idx="4">
                  <c:v>2.2016149739484459E-2</c:v>
                </c:pt>
                <c:pt idx="5">
                  <c:v>2.7463774314792324E-2</c:v>
                </c:pt>
                <c:pt idx="6">
                  <c:v>2.799497053877258E-2</c:v>
                </c:pt>
                <c:pt idx="7">
                  <c:v>2.6314715989058851E-2</c:v>
                </c:pt>
                <c:pt idx="8">
                  <c:v>2.9909138267108965E-2</c:v>
                </c:pt>
              </c:numCache>
            </c:numRef>
          </c:val>
          <c:extLst>
            <c:ext xmlns:c16="http://schemas.microsoft.com/office/drawing/2014/chart" uri="{C3380CC4-5D6E-409C-BE32-E72D297353CC}">
              <c16:uniqueId val="{00000006-4512-4DF6-B4ED-690910E038A7}"/>
            </c:ext>
          </c:extLst>
        </c:ser>
        <c:ser>
          <c:idx val="7"/>
          <c:order val="7"/>
          <c:tx>
            <c:strRef>
              <c:f>ValorAgregadoActividad!$O$169</c:f>
              <c:strCache>
                <c:ptCount val="1"/>
                <c:pt idx="0">
                  <c:v>K. finanzas y seguros</c:v>
                </c:pt>
              </c:strCache>
            </c:strRef>
          </c:tx>
          <c:spPr>
            <a:solidFill>
              <a:schemeClr val="accent2">
                <a:lumMod val="60000"/>
              </a:schemeClr>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ValorAgregadoActividad!$O$191:$O$199</c:f>
              <c:numCache>
                <c:formatCode>0.00%</c:formatCode>
                <c:ptCount val="9"/>
                <c:pt idx="0">
                  <c:v>7.128035847959148E-2</c:v>
                </c:pt>
                <c:pt idx="1">
                  <c:v>8.7232502480087699E-3</c:v>
                </c:pt>
                <c:pt idx="2">
                  <c:v>6.8773281412751923E-3</c:v>
                </c:pt>
                <c:pt idx="3">
                  <c:v>6.6764075788921049E-3</c:v>
                </c:pt>
                <c:pt idx="4">
                  <c:v>1.3454073915418375E-2</c:v>
                </c:pt>
                <c:pt idx="5">
                  <c:v>8.609991584380217E-3</c:v>
                </c:pt>
                <c:pt idx="6">
                  <c:v>1.9524621926713306E-2</c:v>
                </c:pt>
                <c:pt idx="7">
                  <c:v>1.3460088441389515E-2</c:v>
                </c:pt>
                <c:pt idx="8">
                  <c:v>1.8505632349252007E-2</c:v>
                </c:pt>
              </c:numCache>
            </c:numRef>
          </c:val>
          <c:extLst>
            <c:ext xmlns:c16="http://schemas.microsoft.com/office/drawing/2014/chart" uri="{C3380CC4-5D6E-409C-BE32-E72D297353CC}">
              <c16:uniqueId val="{00000007-4512-4DF6-B4ED-690910E038A7}"/>
            </c:ext>
          </c:extLst>
        </c:ser>
        <c:ser>
          <c:idx val="8"/>
          <c:order val="8"/>
          <c:tx>
            <c:strRef>
              <c:f>ValorAgregadoActividad!$P$169</c:f>
              <c:strCache>
                <c:ptCount val="1"/>
                <c:pt idx="0">
                  <c:v>L. Inmobiliarias</c:v>
                </c:pt>
              </c:strCache>
            </c:strRef>
          </c:tx>
          <c:spPr>
            <a:solidFill>
              <a:schemeClr val="accent3">
                <a:lumMod val="60000"/>
              </a:schemeClr>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ValorAgregadoActividad!$P$191:$P$199</c:f>
              <c:numCache>
                <c:formatCode>0.00%</c:formatCode>
                <c:ptCount val="9"/>
                <c:pt idx="0">
                  <c:v>0.10234165433328796</c:v>
                </c:pt>
                <c:pt idx="1">
                  <c:v>6.9976081482595084E-2</c:v>
                </c:pt>
                <c:pt idx="2">
                  <c:v>4.3068192183214032E-2</c:v>
                </c:pt>
                <c:pt idx="3">
                  <c:v>5.9291585120335326E-2</c:v>
                </c:pt>
                <c:pt idx="4">
                  <c:v>7.4131900592002156E-2</c:v>
                </c:pt>
                <c:pt idx="5">
                  <c:v>0.12156990328669137</c:v>
                </c:pt>
                <c:pt idx="6">
                  <c:v>0.10532739020646173</c:v>
                </c:pt>
                <c:pt idx="7">
                  <c:v>9.711752138064432E-2</c:v>
                </c:pt>
                <c:pt idx="8">
                  <c:v>7.2264446614977246E-2</c:v>
                </c:pt>
              </c:numCache>
            </c:numRef>
          </c:val>
          <c:extLst>
            <c:ext xmlns:c16="http://schemas.microsoft.com/office/drawing/2014/chart" uri="{C3380CC4-5D6E-409C-BE32-E72D297353CC}">
              <c16:uniqueId val="{00000008-4512-4DF6-B4ED-690910E038A7}"/>
            </c:ext>
          </c:extLst>
        </c:ser>
        <c:ser>
          <c:idx val="9"/>
          <c:order val="9"/>
          <c:tx>
            <c:strRef>
              <c:f>ValorAgregadoActividad!$Q$169</c:f>
              <c:strCache>
                <c:ptCount val="1"/>
                <c:pt idx="0">
                  <c:v>M+N Actividades profesionales, científicas y técnicas…</c:v>
                </c:pt>
              </c:strCache>
            </c:strRef>
          </c:tx>
          <c:spPr>
            <a:solidFill>
              <a:schemeClr val="accent4">
                <a:lumMod val="60000"/>
              </a:schemeClr>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ValorAgregadoActividad!$Q$191:$Q$199</c:f>
              <c:numCache>
                <c:formatCode>0.00%</c:formatCode>
                <c:ptCount val="9"/>
                <c:pt idx="0">
                  <c:v>0.10421913669717271</c:v>
                </c:pt>
                <c:pt idx="1">
                  <c:v>9.775831496295706E-2</c:v>
                </c:pt>
                <c:pt idx="2">
                  <c:v>8.4055892686693279E-2</c:v>
                </c:pt>
                <c:pt idx="3">
                  <c:v>8.2433859302184401E-2</c:v>
                </c:pt>
                <c:pt idx="4">
                  <c:v>7.6288935105713468E-2</c:v>
                </c:pt>
                <c:pt idx="5">
                  <c:v>8.4124350654918453E-2</c:v>
                </c:pt>
                <c:pt idx="6">
                  <c:v>8.68844853136502E-2</c:v>
                </c:pt>
                <c:pt idx="7">
                  <c:v>7.8163194361553875E-2</c:v>
                </c:pt>
                <c:pt idx="8">
                  <c:v>9.2923200544635792E-2</c:v>
                </c:pt>
              </c:numCache>
            </c:numRef>
          </c:val>
          <c:extLst>
            <c:ext xmlns:c16="http://schemas.microsoft.com/office/drawing/2014/chart" uri="{C3380CC4-5D6E-409C-BE32-E72D297353CC}">
              <c16:uniqueId val="{00000009-4512-4DF6-B4ED-690910E038A7}"/>
            </c:ext>
          </c:extLst>
        </c:ser>
        <c:ser>
          <c:idx val="10"/>
          <c:order val="10"/>
          <c:tx>
            <c:strRef>
              <c:f>ValorAgregadoActividad!$R$169</c:f>
              <c:strCache>
                <c:ptCount val="1"/>
                <c:pt idx="0">
                  <c:v>O+P+Q. Adm. Pública, Educación y salud…</c:v>
                </c:pt>
              </c:strCache>
            </c:strRef>
          </c:tx>
          <c:spPr>
            <a:solidFill>
              <a:schemeClr val="accent5">
                <a:lumMod val="60000"/>
              </a:schemeClr>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ValorAgregadoActividad!$R$191:$R$199</c:f>
              <c:numCache>
                <c:formatCode>0.00%</c:formatCode>
                <c:ptCount val="9"/>
                <c:pt idx="0">
                  <c:v>0.12440810942380226</c:v>
                </c:pt>
                <c:pt idx="1">
                  <c:v>0.1616807783047482</c:v>
                </c:pt>
                <c:pt idx="2">
                  <c:v>7.7665734356399813E-2</c:v>
                </c:pt>
                <c:pt idx="3">
                  <c:v>0.10210670607414772</c:v>
                </c:pt>
                <c:pt idx="4">
                  <c:v>0.13013538220045556</c:v>
                </c:pt>
                <c:pt idx="5">
                  <c:v>0.17022445354101759</c:v>
                </c:pt>
                <c:pt idx="6">
                  <c:v>0.11549371396722802</c:v>
                </c:pt>
                <c:pt idx="7">
                  <c:v>0.13251417571284049</c:v>
                </c:pt>
                <c:pt idx="8">
                  <c:v>0.19094399010745081</c:v>
                </c:pt>
              </c:numCache>
            </c:numRef>
          </c:val>
          <c:extLst>
            <c:ext xmlns:c16="http://schemas.microsoft.com/office/drawing/2014/chart" uri="{C3380CC4-5D6E-409C-BE32-E72D297353CC}">
              <c16:uniqueId val="{0000000A-4512-4DF6-B4ED-690910E038A7}"/>
            </c:ext>
          </c:extLst>
        </c:ser>
        <c:ser>
          <c:idx val="11"/>
          <c:order val="11"/>
          <c:tx>
            <c:strRef>
              <c:f>ValorAgregadoActividad!$S$169</c:f>
              <c:strCache>
                <c:ptCount val="1"/>
                <c:pt idx="0">
                  <c:v>R+S+T Actividades artísticas, de entretenimiento y recreación…</c:v>
                </c:pt>
              </c:strCache>
            </c:strRef>
          </c:tx>
          <c:spPr>
            <a:solidFill>
              <a:schemeClr val="accent6">
                <a:lumMod val="60000"/>
              </a:schemeClr>
            </a:solidFill>
            <a:ln>
              <a:noFill/>
            </a:ln>
            <a:effectLst/>
          </c:spPr>
          <c:invertIfNegative val="0"/>
          <c:cat>
            <c:strRef>
              <c:f>ValorAgregadoActividad!$G$191:$G$199</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ValorAgregadoActividad!$S$191:$S$199</c:f>
              <c:numCache>
                <c:formatCode>0.00%</c:formatCode>
                <c:ptCount val="9"/>
                <c:pt idx="0">
                  <c:v>2.8564576640500348E-2</c:v>
                </c:pt>
                <c:pt idx="1">
                  <c:v>2.0731342857710146E-2</c:v>
                </c:pt>
                <c:pt idx="2">
                  <c:v>1.4073275681092774E-2</c:v>
                </c:pt>
                <c:pt idx="3">
                  <c:v>1.2551341046416821E-2</c:v>
                </c:pt>
                <c:pt idx="4">
                  <c:v>1.5093175866331328E-2</c:v>
                </c:pt>
                <c:pt idx="5">
                  <c:v>2.2860702081402739E-2</c:v>
                </c:pt>
                <c:pt idx="6">
                  <c:v>1.8305044690252046E-2</c:v>
                </c:pt>
                <c:pt idx="7">
                  <c:v>2.2882897026547125E-2</c:v>
                </c:pt>
                <c:pt idx="8">
                  <c:v>2.9010714834962429E-2</c:v>
                </c:pt>
              </c:numCache>
            </c:numRef>
          </c:val>
          <c:extLst>
            <c:ext xmlns:c16="http://schemas.microsoft.com/office/drawing/2014/chart" uri="{C3380CC4-5D6E-409C-BE32-E72D297353CC}">
              <c16:uniqueId val="{0000000B-4512-4DF6-B4ED-690910E038A7}"/>
            </c:ext>
          </c:extLst>
        </c:ser>
        <c:dLbls>
          <c:showLegendKey val="0"/>
          <c:showVal val="0"/>
          <c:showCatName val="0"/>
          <c:showSerName val="0"/>
          <c:showPercent val="0"/>
          <c:showBubbleSize val="0"/>
        </c:dLbls>
        <c:gapWidth val="50"/>
        <c:overlap val="100"/>
        <c:axId val="1157871887"/>
        <c:axId val="1157868143"/>
      </c:barChart>
      <c:catAx>
        <c:axId val="1157871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crossAx val="1157868143"/>
        <c:crosses val="autoZero"/>
        <c:auto val="1"/>
        <c:lblAlgn val="ctr"/>
        <c:lblOffset val="100"/>
        <c:noMultiLvlLbl val="0"/>
      </c:catAx>
      <c:valAx>
        <c:axId val="115786814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7871887"/>
        <c:crosses val="autoZero"/>
        <c:crossBetween val="between"/>
      </c:valAx>
      <c:spPr>
        <a:noFill/>
        <a:ln>
          <a:noFill/>
        </a:ln>
        <a:effectLst/>
      </c:spPr>
    </c:plotArea>
    <c:legend>
      <c:legendPos val="b"/>
      <c:layout>
        <c:manualLayout>
          <c:xMode val="edge"/>
          <c:yMode val="edge"/>
          <c:x val="1.9503166011031071E-2"/>
          <c:y val="0.87871973187826102"/>
          <c:w val="0.96551308395836499"/>
          <c:h val="0.10805049032894838"/>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ValorAgregadoActividad!$H$168</c:f>
          <c:strCache>
            <c:ptCount val="1"/>
            <c:pt idx="0">
              <c:v>A. Agricultura  participación por subregiones 2018</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161131535255089"/>
          <c:y val="0.14343893679437728"/>
          <c:w val="0.75466624643685687"/>
          <c:h val="0.66572110102491067"/>
        </c:manualLayout>
      </c:layout>
      <c:pie3DChart>
        <c:varyColors val="1"/>
        <c:ser>
          <c:idx val="0"/>
          <c:order val="0"/>
          <c:tx>
            <c:strRef>
              <c:f>ValorAgregadoActividad!$H$174</c:f>
              <c:strCache>
                <c:ptCount val="1"/>
                <c:pt idx="0">
                  <c:v>A. Agricultura, ganadería, caza, silvicultura y pesca</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7-19FC-48AD-B828-0BD1F7453915}"/>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B-19FC-48AD-B828-0BD1F7453915}"/>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D-19FC-48AD-B828-0BD1F7453915}"/>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ValorAgregadoActividad!$H$175:$H$183</c:f>
              <c:numCache>
                <c:formatCode>"$"\ #,##0.00</c:formatCode>
                <c:ptCount val="9"/>
                <c:pt idx="0">
                  <c:v>696.86927381914495</c:v>
                </c:pt>
                <c:pt idx="1">
                  <c:v>271.84390577004876</c:v>
                </c:pt>
                <c:pt idx="2">
                  <c:v>220.08839845780926</c:v>
                </c:pt>
                <c:pt idx="3">
                  <c:v>430.2685544927109</c:v>
                </c:pt>
                <c:pt idx="4">
                  <c:v>1223.6015305616113</c:v>
                </c:pt>
                <c:pt idx="5">
                  <c:v>694.10546548508557</c:v>
                </c:pt>
                <c:pt idx="6">
                  <c:v>1485.3844585043494</c:v>
                </c:pt>
                <c:pt idx="7">
                  <c:v>1633.5121537231557</c:v>
                </c:pt>
                <c:pt idx="8">
                  <c:v>1396.7874384161967</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ValorAgregadoActividad!$I$168</c:f>
          <c:strCache>
            <c:ptCount val="1"/>
            <c:pt idx="0">
              <c:v>B. minas  participación por subregiones 2018</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9962126939783895E-2"/>
          <c:y val="0.15572618503191313"/>
          <c:w val="0.75466624643685687"/>
          <c:h val="0.66572110102491067"/>
        </c:manualLayout>
      </c:layout>
      <c:pie3DChart>
        <c:varyColors val="1"/>
        <c:ser>
          <c:idx val="0"/>
          <c:order val="0"/>
          <c:tx>
            <c:strRef>
              <c:f>ValorAgregadoActividad!$I$174</c:f>
              <c:strCache>
                <c:ptCount val="1"/>
                <c:pt idx="0">
                  <c:v>B. Explotación de minas y canteras</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B-733E-4184-B0B9-00C44644C712}"/>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F-733E-4184-B0B9-00C44644C712}"/>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1-733E-4184-B0B9-00C44644C712}"/>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dLbl>
              <c:idx val="0"/>
              <c:layout>
                <c:manualLayout>
                  <c:x val="-2.8658966074015097E-2"/>
                  <c:y val="0.1111885926925015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132-43B4-B96B-2EF1F14DDAA6}"/>
                </c:ext>
              </c:extLst>
            </c:dLbl>
            <c:dLbl>
              <c:idx val="4"/>
              <c:layout>
                <c:manualLayout>
                  <c:x val="0.11059765994936049"/>
                  <c:y val="-9.63110134582877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32-43B4-B96B-2EF1F14DDAA6}"/>
                </c:ext>
              </c:extLst>
            </c:dLbl>
            <c:dLbl>
              <c:idx val="5"/>
              <c:layout>
                <c:manualLayout>
                  <c:x val="0.11219048670750743"/>
                  <c:y val="-5.894924616424336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733E-4184-B0B9-00C44644C712}"/>
                </c:ext>
              </c:extLst>
            </c:dLbl>
            <c:dLbl>
              <c:idx val="6"/>
              <c:layout>
                <c:manualLayout>
                  <c:x val="0.13851962268248405"/>
                  <c:y val="-2.073953765568996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733E-4184-B0B9-00C44644C712}"/>
                </c:ext>
              </c:extLst>
            </c:dLbl>
            <c:dLbl>
              <c:idx val="7"/>
              <c:layout>
                <c:manualLayout>
                  <c:x val="0.15685978677166693"/>
                  <c:y val="2.155735747379976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132-43B4-B96B-2EF1F14DDAA6}"/>
                </c:ext>
              </c:extLst>
            </c:dLbl>
            <c:dLbl>
              <c:idx val="8"/>
              <c:layout>
                <c:manualLayout>
                  <c:x val="0.1505672735609051"/>
                  <c:y val="7.051538426415221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132-43B4-B96B-2EF1F14DDA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ValorAgregadoActividad!$I$175:$I$183</c:f>
              <c:numCache>
                <c:formatCode>"$"\ #,##0.00</c:formatCode>
                <c:ptCount val="9"/>
                <c:pt idx="0">
                  <c:v>33.845383046160592</c:v>
                </c:pt>
                <c:pt idx="1">
                  <c:v>879.08474350497102</c:v>
                </c:pt>
                <c:pt idx="2">
                  <c:v>880.10673402922657</c:v>
                </c:pt>
                <c:pt idx="3">
                  <c:v>754.71080161520433</c:v>
                </c:pt>
                <c:pt idx="4">
                  <c:v>50.63034585726961</c:v>
                </c:pt>
                <c:pt idx="5">
                  <c:v>22.166298023572583</c:v>
                </c:pt>
                <c:pt idx="6">
                  <c:v>15.328935100613389</c:v>
                </c:pt>
                <c:pt idx="7">
                  <c:v>22.993364779471385</c:v>
                </c:pt>
                <c:pt idx="8">
                  <c:v>20.987467884988025</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a:t>C. Manufactura  participación por subregiones 2018</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1222458325971422E-2"/>
          <c:y val="0.14661804850166374"/>
          <c:w val="0.75466624643685687"/>
          <c:h val="0.66572110102491067"/>
        </c:manualLayout>
      </c:layout>
      <c:pie3DChart>
        <c:varyColors val="1"/>
        <c:ser>
          <c:idx val="0"/>
          <c:order val="0"/>
          <c:tx>
            <c:strRef>
              <c:f>ValorAgregadoActividad!$J$174</c:f>
              <c:strCache>
                <c:ptCount val="1"/>
                <c:pt idx="0">
                  <c:v>C. Industria Manufacturera</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B-67BA-411D-A7B0-36F28882CCD0}"/>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F-67BA-411D-A7B0-36F28882CCD0}"/>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1-67BA-411D-A7B0-36F28882CCD0}"/>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dLbl>
              <c:idx val="0"/>
              <c:layout>
                <c:manualLayout>
                  <c:x val="5.7126908862982419E-2"/>
                  <c:y val="-8.034810771889469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132-43B4-B96B-2EF1F14DDAA6}"/>
                </c:ext>
              </c:extLst>
            </c:dLbl>
            <c:dLbl>
              <c:idx val="5"/>
              <c:layout>
                <c:manualLayout>
                  <c:x val="-1.202539171537846E-4"/>
                  <c:y val="-1.045642760716827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67BA-411D-A7B0-36F28882CCD0}"/>
                </c:ext>
              </c:extLst>
            </c:dLbl>
            <c:dLbl>
              <c:idx val="6"/>
              <c:layout>
                <c:manualLayout>
                  <c:x val="2.8171747450650545E-2"/>
                  <c:y val="1.638819116950624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67BA-411D-A7B0-36F28882CCD0}"/>
                </c:ext>
              </c:extLst>
            </c:dLbl>
            <c:dLbl>
              <c:idx val="7"/>
              <c:layout>
                <c:manualLayout>
                  <c:x val="3.2718806704929247E-3"/>
                  <c:y val="6.47853862459488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132-43B4-B96B-2EF1F14DDAA6}"/>
                </c:ext>
              </c:extLst>
            </c:dLbl>
            <c:dLbl>
              <c:idx val="8"/>
              <c:layout>
                <c:manualLayout>
                  <c:x val="1.0248119436996689E-2"/>
                  <c:y val="0.1112595931268710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132-43B4-B96B-2EF1F14DDA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ValorAgregadoActividad!$J$175:$J$183</c:f>
              <c:numCache>
                <c:formatCode>"$"\ #,##0.00</c:formatCode>
                <c:ptCount val="9"/>
                <c:pt idx="0">
                  <c:v>16488.151935619109</c:v>
                </c:pt>
                <c:pt idx="1">
                  <c:v>94.307627850598493</c:v>
                </c:pt>
                <c:pt idx="2">
                  <c:v>436.7785526645693</c:v>
                </c:pt>
                <c:pt idx="3">
                  <c:v>286.87815979959225</c:v>
                </c:pt>
                <c:pt idx="4">
                  <c:v>554.62299128528923</c:v>
                </c:pt>
                <c:pt idx="5">
                  <c:v>105.54235831621148</c:v>
                </c:pt>
                <c:pt idx="6">
                  <c:v>2176.3242487621878</c:v>
                </c:pt>
                <c:pt idx="7">
                  <c:v>502.74012987758795</c:v>
                </c:pt>
                <c:pt idx="8">
                  <c:v>396.05447315074656</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a:t>D + E Electricidad, gas, aguas  participación por subregiones 2018</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47831297862235"/>
          <c:y val="0.19961846509159345"/>
          <c:w val="0.75466624643685687"/>
          <c:h val="0.66572110102491067"/>
        </c:manualLayout>
      </c:layout>
      <c:pie3DChart>
        <c:varyColors val="1"/>
        <c:ser>
          <c:idx val="0"/>
          <c:order val="0"/>
          <c:tx>
            <c:strRef>
              <c:f>ValorAgregadoActividad!$K$174</c:f>
              <c:strCache>
                <c:ptCount val="1"/>
                <c:pt idx="0">
                  <c:v>D  +   E   Suministro de electricidad, gas, vapor, aire acondicionado y tramiento de aguas residuales</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B-CC1B-407E-B2DF-6C070B9BEBC6}"/>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F-CC1B-407E-B2DF-6C070B9BEBC6}"/>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1-CC1B-407E-B2DF-6C070B9BEBC6}"/>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ValorAgregadoActividad!$K$175:$K$183</c:f>
              <c:numCache>
                <c:formatCode>"$"\ #,##0.00</c:formatCode>
                <c:ptCount val="9"/>
                <c:pt idx="0">
                  <c:v>2900.2373850835115</c:v>
                </c:pt>
                <c:pt idx="1">
                  <c:v>163.26574354389135</c:v>
                </c:pt>
                <c:pt idx="2">
                  <c:v>180.05399869081296</c:v>
                </c:pt>
                <c:pt idx="3">
                  <c:v>881.26799358385119</c:v>
                </c:pt>
                <c:pt idx="4">
                  <c:v>329.32420687321195</c:v>
                </c:pt>
                <c:pt idx="5">
                  <c:v>84.125775283380179</c:v>
                </c:pt>
                <c:pt idx="6">
                  <c:v>1515.4468277679616</c:v>
                </c:pt>
                <c:pt idx="7">
                  <c:v>158.76858494061005</c:v>
                </c:pt>
                <c:pt idx="8">
                  <c:v>214.13325465051605</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a:t>F. Construcción  participación por subregiones 2018</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1365783531887671E-2"/>
          <c:y val="0.16534905827114013"/>
          <c:w val="0.75466624643685687"/>
          <c:h val="0.66572110102491067"/>
        </c:manualLayout>
      </c:layout>
      <c:pie3DChart>
        <c:varyColors val="1"/>
        <c:ser>
          <c:idx val="0"/>
          <c:order val="0"/>
          <c:tx>
            <c:strRef>
              <c:f>ValorAgregadoActividad!$L$174</c:f>
              <c:strCache>
                <c:ptCount val="1"/>
                <c:pt idx="0">
                  <c:v>F. Construcción</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B-C034-4FB9-8E55-A37E97FAAA89}"/>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F-C034-4FB9-8E55-A37E97FAAA89}"/>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1-C034-4FB9-8E55-A37E97FAAA89}"/>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dLbl>
              <c:idx val="0"/>
              <c:layout>
                <c:manualLayout>
                  <c:x val="4.5303055927138992E-2"/>
                  <c:y val="-0.10133592979332136"/>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132-43B4-B96B-2EF1F14DDAA6}"/>
                </c:ext>
              </c:extLst>
            </c:dLbl>
            <c:dLbl>
              <c:idx val="1"/>
              <c:layout>
                <c:manualLayout>
                  <c:x val="8.0086031179933525E-3"/>
                  <c:y val="-0.152481881604276"/>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32-43B4-B96B-2EF1F14DDAA6}"/>
                </c:ext>
              </c:extLst>
            </c:dLbl>
            <c:dLbl>
              <c:idx val="2"/>
              <c:layout>
                <c:manualLayout>
                  <c:x val="-5.2586994521982046E-3"/>
                  <c:y val="-9.877109797859100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132-43B4-B96B-2EF1F14DDAA6}"/>
                </c:ext>
              </c:extLst>
            </c:dLbl>
            <c:dLbl>
              <c:idx val="7"/>
              <c:layout>
                <c:manualLayout>
                  <c:x val="2.3404812000384162E-2"/>
                  <c:y val="4.060614984428860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132-43B4-B96B-2EF1F14DDAA6}"/>
                </c:ext>
              </c:extLst>
            </c:dLbl>
            <c:dLbl>
              <c:idx val="8"/>
              <c:layout>
                <c:manualLayout>
                  <c:x val="-7.1720585048227446E-3"/>
                  <c:y val="7.784021201036453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132-43B4-B96B-2EF1F14DDA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ValorAgregadoActividad!$L$175:$L$183</c:f>
              <c:numCache>
                <c:formatCode>"$"\ #,##0.00</c:formatCode>
                <c:ptCount val="9"/>
                <c:pt idx="0">
                  <c:v>8087.4148171471452</c:v>
                </c:pt>
                <c:pt idx="1">
                  <c:v>245.73470808277736</c:v>
                </c:pt>
                <c:pt idx="2">
                  <c:v>223.81089028328785</c:v>
                </c:pt>
                <c:pt idx="3">
                  <c:v>239.52644644489874</c:v>
                </c:pt>
                <c:pt idx="4">
                  <c:v>343.4250693015133</c:v>
                </c:pt>
                <c:pt idx="5">
                  <c:v>252.78238062760224</c:v>
                </c:pt>
                <c:pt idx="6">
                  <c:v>698.60451930367003</c:v>
                </c:pt>
                <c:pt idx="7">
                  <c:v>340.89603061831002</c:v>
                </c:pt>
                <c:pt idx="8">
                  <c:v>420.48302954323157</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a:t>G+ H+ I Comercio y Transporte  participación por subregiones 2018</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025499204913349E-2"/>
          <c:y val="0.18403008091721562"/>
          <c:w val="0.75466624643685687"/>
          <c:h val="0.66572110102491067"/>
        </c:manualLayout>
      </c:layout>
      <c:pie3DChart>
        <c:varyColors val="1"/>
        <c:ser>
          <c:idx val="0"/>
          <c:order val="0"/>
          <c:tx>
            <c:strRef>
              <c:f>ValorAgregadoActividad!$M$174</c:f>
              <c:strCache>
                <c:ptCount val="1"/>
                <c:pt idx="0">
                  <c:v>G. H. I. Total Comercio y Transporte</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B-6240-47DE-8E5A-6C78789E971D}"/>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F-6240-47DE-8E5A-6C78789E971D}"/>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1-6240-47DE-8E5A-6C78789E971D}"/>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dLbl>
              <c:idx val="0"/>
              <c:layout>
                <c:manualLayout>
                  <c:x val="4.8061678166927219E-2"/>
                  <c:y val="-0.1261971756302739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132-43B4-B96B-2EF1F14DDAA6}"/>
                </c:ext>
              </c:extLst>
            </c:dLbl>
            <c:dLbl>
              <c:idx val="1"/>
              <c:layout>
                <c:manualLayout>
                  <c:x val="-1.1705946253888938E-2"/>
                  <c:y val="-0.118207085423854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32-43B4-B96B-2EF1F14DDAA6}"/>
                </c:ext>
              </c:extLst>
            </c:dLbl>
            <c:dLbl>
              <c:idx val="4"/>
              <c:layout>
                <c:manualLayout>
                  <c:x val="3.5117502856870292E-2"/>
                  <c:y val="5.543867676957618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32-43B4-B96B-2EF1F14DDAA6}"/>
                </c:ext>
              </c:extLst>
            </c:dLbl>
            <c:dLbl>
              <c:idx val="5"/>
              <c:layout>
                <c:manualLayout>
                  <c:x val="5.9703130699884518E-2"/>
                  <c:y val="3.607962202955361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6240-47DE-8E5A-6C78789E971D}"/>
                </c:ext>
              </c:extLst>
            </c:dLbl>
            <c:dLbl>
              <c:idx val="6"/>
              <c:layout>
                <c:manualLayout>
                  <c:x val="4.1866334076130808E-3"/>
                  <c:y val="7.646949365491392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6240-47DE-8E5A-6C78789E971D}"/>
                </c:ext>
              </c:extLst>
            </c:dLbl>
            <c:dLbl>
              <c:idx val="7"/>
              <c:layout>
                <c:manualLayout>
                  <c:x val="1.6855030879727943E-2"/>
                  <c:y val="0.1009319644358993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132-43B4-B96B-2EF1F14DDAA6}"/>
                </c:ext>
              </c:extLst>
            </c:dLbl>
            <c:dLbl>
              <c:idx val="8"/>
              <c:layout>
                <c:manualLayout>
                  <c:x val="2.2081961442160139E-2"/>
                  <c:y val="0.1169001160168560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132-43B4-B96B-2EF1F14DDA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ValorAgregadoActividad!$M$175:$M$183</c:f>
              <c:numCache>
                <c:formatCode>"$"\ #,##0.00</c:formatCode>
                <c:ptCount val="9"/>
                <c:pt idx="0">
                  <c:v>17927.141298769351</c:v>
                </c:pt>
                <c:pt idx="1">
                  <c:v>584.4140031087685</c:v>
                </c:pt>
                <c:pt idx="2">
                  <c:v>299.88693640393132</c:v>
                </c:pt>
                <c:pt idx="3">
                  <c:v>407.43988209309543</c:v>
                </c:pt>
                <c:pt idx="4">
                  <c:v>501.30024582042449</c:v>
                </c:pt>
                <c:pt idx="5">
                  <c:v>406.2379980097715</c:v>
                </c:pt>
                <c:pt idx="6">
                  <c:v>1883.8474181449471</c:v>
                </c:pt>
                <c:pt idx="7">
                  <c:v>761.0280166416735</c:v>
                </c:pt>
                <c:pt idx="8">
                  <c:v>1415.5509977565296</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a:t>J. Informatica y Comunicaciones  participación por subregiones 2018</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7621444699657444E-2"/>
          <c:y val="0.15931721728270318"/>
          <c:w val="0.75466624643685687"/>
          <c:h val="0.66572110102491067"/>
        </c:manualLayout>
      </c:layout>
      <c:pie3DChart>
        <c:varyColors val="1"/>
        <c:ser>
          <c:idx val="0"/>
          <c:order val="0"/>
          <c:tx>
            <c:strRef>
              <c:f>ValorAgregadoActividad!$N$174</c:f>
              <c:strCache>
                <c:ptCount val="1"/>
                <c:pt idx="0">
                  <c:v>J. Informatica y Comunicaciones</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B-B65C-4D36-B553-6DBD3C022F2F}"/>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F-B65C-4D36-B553-6DBD3C022F2F}"/>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1-B65C-4D36-B553-6DBD3C022F2F}"/>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dLbl>
              <c:idx val="0"/>
              <c:layout>
                <c:manualLayout>
                  <c:x val="5.7393533295219339E-2"/>
                  <c:y val="-9.115993717435068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132-43B4-B96B-2EF1F14DDAA6}"/>
                </c:ext>
              </c:extLst>
            </c:dLbl>
            <c:dLbl>
              <c:idx val="1"/>
              <c:layout>
                <c:manualLayout>
                  <c:x val="-2.3214128558827343E-2"/>
                  <c:y val="-0.1081617597981339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32-43B4-B96B-2EF1F14DDAA6}"/>
                </c:ext>
              </c:extLst>
            </c:dLbl>
            <c:dLbl>
              <c:idx val="6"/>
              <c:layout>
                <c:manualLayout>
                  <c:x val="-2.3183561222344117E-2"/>
                  <c:y val="7.09340878144188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B65C-4D36-B553-6DBD3C022F2F}"/>
                </c:ext>
              </c:extLst>
            </c:dLbl>
            <c:dLbl>
              <c:idx val="7"/>
              <c:layout>
                <c:manualLayout>
                  <c:x val="2.4909020185862841E-3"/>
                  <c:y val="8.067066355654871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132-43B4-B96B-2EF1F14DDAA6}"/>
                </c:ext>
              </c:extLst>
            </c:dLbl>
            <c:dLbl>
              <c:idx val="8"/>
              <c:layout>
                <c:manualLayout>
                  <c:x val="-2.0066280734449198E-2"/>
                  <c:y val="9.224536200868090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132-43B4-B96B-2EF1F14DDA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ValorAgregadoActividad!$N$175:$N$183</c:f>
              <c:numCache>
                <c:formatCode>"$"\ #,##0.00</c:formatCode>
                <c:ptCount val="9"/>
                <c:pt idx="0">
                  <c:v>3050.7348841810926</c:v>
                </c:pt>
                <c:pt idx="1">
                  <c:v>92.953530298950625</c:v>
                </c:pt>
                <c:pt idx="2">
                  <c:v>40.76990222524401</c:v>
                </c:pt>
                <c:pt idx="3">
                  <c:v>78.066843137658026</c:v>
                </c:pt>
                <c:pt idx="4">
                  <c:v>98.840382254758993</c:v>
                </c:pt>
                <c:pt idx="5">
                  <c:v>76.050530514649495</c:v>
                </c:pt>
                <c:pt idx="6">
                  <c:v>347.43753797540154</c:v>
                </c:pt>
                <c:pt idx="7">
                  <c:v>142.95143390372095</c:v>
                </c:pt>
                <c:pt idx="8">
                  <c:v>204.02553380871609</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a:t>K. finanzas y seguros  participación por subregiones 2018</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54"/>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3693269880421555E-2"/>
          <c:y val="0.10852073493910547"/>
          <c:w val="0.75466624643685687"/>
          <c:h val="0.66572110102491067"/>
        </c:manualLayout>
      </c:layout>
      <c:pie3DChart>
        <c:varyColors val="1"/>
        <c:ser>
          <c:idx val="0"/>
          <c:order val="0"/>
          <c:tx>
            <c:strRef>
              <c:f>ValorAgregadoActividad!$O$174</c:f>
              <c:strCache>
                <c:ptCount val="1"/>
                <c:pt idx="0">
                  <c:v>K. Actividades financieras y de seguros</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B-A2F7-4431-8BEB-0D2AAAB3C018}"/>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F-A2F7-4431-8BEB-0D2AAAB3C018}"/>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1-A2F7-4431-8BEB-0D2AAAB3C018}"/>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dLbl>
              <c:idx val="0"/>
              <c:layout>
                <c:manualLayout>
                  <c:x val="0.14194189308487182"/>
                  <c:y val="0.1311279193915821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132-43B4-B96B-2EF1F14DDAA6}"/>
                </c:ext>
              </c:extLst>
            </c:dLbl>
            <c:dLbl>
              <c:idx val="1"/>
              <c:layout>
                <c:manualLayout>
                  <c:x val="7.4417356146926794E-2"/>
                  <c:y val="-0.20633171152897661"/>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32-43B4-B96B-2EF1F14DDAA6}"/>
                </c:ext>
              </c:extLst>
            </c:dLbl>
            <c:dLbl>
              <c:idx val="2"/>
              <c:layout>
                <c:manualLayout>
                  <c:x val="7.0756991583767845E-2"/>
                  <c:y val="-7.463158176296286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132-43B4-B96B-2EF1F14DDAA6}"/>
                </c:ext>
              </c:extLst>
            </c:dLbl>
            <c:dLbl>
              <c:idx val="3"/>
              <c:layout>
                <c:manualLayout>
                  <c:x val="5.7646321139604731E-2"/>
                  <c:y val="1.118972511153602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A2F7-4431-8BEB-0D2AAAB3C018}"/>
                </c:ext>
              </c:extLst>
            </c:dLbl>
            <c:dLbl>
              <c:idx val="4"/>
              <c:layout>
                <c:manualLayout>
                  <c:x val="6.8482012614710611E-2"/>
                  <c:y val="7.048661880164798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32-43B4-B96B-2EF1F14DDAA6}"/>
                </c:ext>
              </c:extLst>
            </c:dLbl>
            <c:dLbl>
              <c:idx val="5"/>
              <c:layout>
                <c:manualLayout>
                  <c:x val="5.2063881771490073E-2"/>
                  <c:y val="0.12908606079029028"/>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A2F7-4431-8BEB-0D2AAAB3C018}"/>
                </c:ext>
              </c:extLst>
            </c:dLbl>
            <c:dLbl>
              <c:idx val="6"/>
              <c:layout>
                <c:manualLayout>
                  <c:x val="4.9224557838989394E-2"/>
                  <c:y val="0.1566301533618796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A2F7-4431-8BEB-0D2AAAB3C018}"/>
                </c:ext>
              </c:extLst>
            </c:dLbl>
            <c:dLbl>
              <c:idx val="7"/>
              <c:layout>
                <c:manualLayout>
                  <c:x val="8.169844536119927E-3"/>
                  <c:y val="0.1750453781075660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132-43B4-B96B-2EF1F14DDAA6}"/>
                </c:ext>
              </c:extLst>
            </c:dLbl>
            <c:dLbl>
              <c:idx val="8"/>
              <c:layout>
                <c:manualLayout>
                  <c:x val="-0.16286212903369626"/>
                  <c:y val="0.1732872498579473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132-43B4-B96B-2EF1F14DDA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ValorAgregadoActividad!$O$175:$O$183</c:f>
              <c:numCache>
                <c:formatCode>"$"\ #,##0.00</c:formatCode>
                <c:ptCount val="9"/>
                <c:pt idx="0">
                  <c:v>6159.4633262871612</c:v>
                </c:pt>
                <c:pt idx="1">
                  <c:v>31.723925091053804</c:v>
                </c:pt>
                <c:pt idx="2">
                  <c:v>20.265287086420916</c:v>
                </c:pt>
                <c:pt idx="3">
                  <c:v>27.886990982700659</c:v>
                </c:pt>
                <c:pt idx="4">
                  <c:v>60.401379188424514</c:v>
                </c:pt>
                <c:pt idx="5">
                  <c:v>23.84211362260222</c:v>
                </c:pt>
                <c:pt idx="6">
                  <c:v>242.31447440613144</c:v>
                </c:pt>
                <c:pt idx="7">
                  <c:v>73.120262592518628</c:v>
                </c:pt>
                <c:pt idx="8">
                  <c:v>126.23638584318662</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ValorAgregadoActividad!$P$168</c:f>
          <c:strCache>
            <c:ptCount val="1"/>
            <c:pt idx="0">
              <c:v>L. Inmobiliarias  participación por subregiones 2018</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88"/>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4310901573654622E-2"/>
          <c:y val="0.13074419596442946"/>
          <c:w val="0.75466624643685687"/>
          <c:h val="0.66572110102491067"/>
        </c:manualLayout>
      </c:layout>
      <c:pie3DChart>
        <c:varyColors val="1"/>
        <c:ser>
          <c:idx val="0"/>
          <c:order val="0"/>
          <c:tx>
            <c:strRef>
              <c:f>ValorAgregadoActividad!$P$174</c:f>
              <c:strCache>
                <c:ptCount val="1"/>
                <c:pt idx="0">
                  <c:v>L. Actividades Inmobiliarias</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B-0D99-413B-A9C0-A53DF09014D4}"/>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F-0D99-413B-A9C0-A53DF09014D4}"/>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1-0D99-413B-A9C0-A53DF09014D4}"/>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dLbl>
              <c:idx val="1"/>
              <c:layout>
                <c:manualLayout>
                  <c:x val="1.4315210429779058E-2"/>
                  <c:y val="-8.565156862887242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32-43B4-B96B-2EF1F14DDAA6}"/>
                </c:ext>
              </c:extLst>
            </c:dLbl>
            <c:dLbl>
              <c:idx val="2"/>
              <c:layout>
                <c:manualLayout>
                  <c:x val="2.805526401384199E-2"/>
                  <c:y val="-0.12672722413972831"/>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132-43B4-B96B-2EF1F14DDAA6}"/>
                </c:ext>
              </c:extLst>
            </c:dLbl>
            <c:dLbl>
              <c:idx val="3"/>
              <c:layout>
                <c:manualLayout>
                  <c:x val="1.0644299735432881E-2"/>
                  <c:y val="-4.763445131424649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0D99-413B-A9C0-A53DF09014D4}"/>
                </c:ext>
              </c:extLst>
            </c:dLbl>
            <c:dLbl>
              <c:idx val="4"/>
              <c:layout>
                <c:manualLayout>
                  <c:x val="2.4202526297435141E-2"/>
                  <c:y val="-3.67724535075946E-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32-43B4-B96B-2EF1F14DDAA6}"/>
                </c:ext>
              </c:extLst>
            </c:dLbl>
            <c:dLbl>
              <c:idx val="7"/>
              <c:layout>
                <c:manualLayout>
                  <c:x val="1.1568524225160367E-5"/>
                  <c:y val="0.1174358675661710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132-43B4-B96B-2EF1F14DDAA6}"/>
                </c:ext>
              </c:extLst>
            </c:dLbl>
            <c:dLbl>
              <c:idx val="8"/>
              <c:layout>
                <c:manualLayout>
                  <c:x val="-6.1748423159850178E-2"/>
                  <c:y val="0.12999499784639915"/>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132-43B4-B96B-2EF1F14DDA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ValorAgregadoActividad!$P$175:$P$183</c:f>
              <c:numCache>
                <c:formatCode>"$"\ #,##0.00</c:formatCode>
                <c:ptCount val="9"/>
                <c:pt idx="0">
                  <c:v>8843.5254825202373</c:v>
                </c:pt>
                <c:pt idx="1">
                  <c:v>254.48266460383351</c:v>
                </c:pt>
                <c:pt idx="2">
                  <c:v>126.90819180894125</c:v>
                </c:pt>
                <c:pt idx="3">
                  <c:v>247.65772311869529</c:v>
                </c:pt>
                <c:pt idx="4">
                  <c:v>332.81138975196967</c:v>
                </c:pt>
                <c:pt idx="5">
                  <c:v>336.64184440183794</c:v>
                </c:pt>
                <c:pt idx="6">
                  <c:v>1307.1879852141453</c:v>
                </c:pt>
                <c:pt idx="7">
                  <c:v>527.57890088233148</c:v>
                </c:pt>
                <c:pt idx="8">
                  <c:v>492.95276127115727</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a:t>M+N Actividades profesionales, científicas y técnicas…  participación por subregiones 2018</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76"/>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3664510058665839E-2"/>
          <c:y val="0.1466180512924978"/>
          <c:w val="0.75466624643685687"/>
          <c:h val="0.66572110102491067"/>
        </c:manualLayout>
      </c:layout>
      <c:pie3DChart>
        <c:varyColors val="1"/>
        <c:ser>
          <c:idx val="0"/>
          <c:order val="0"/>
          <c:tx>
            <c:strRef>
              <c:f>ValorAgregadoActividad!$Q$174</c:f>
              <c:strCache>
                <c:ptCount val="1"/>
                <c:pt idx="0">
                  <c:v>M+N. Actividades profesionales, científicas y técnicas; Actividades de servicios administrativos y de apoyo</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B-5187-4D2A-9672-5BDAF549B04B}"/>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F-5187-4D2A-9672-5BDAF549B04B}"/>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1-5187-4D2A-9672-5BDAF549B04B}"/>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dLbl>
              <c:idx val="1"/>
              <c:layout>
                <c:manualLayout>
                  <c:x val="3.4010125645930332E-2"/>
                  <c:y val="-0.1114449919834305"/>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32-43B4-B96B-2EF1F14DDAA6}"/>
                </c:ext>
              </c:extLst>
            </c:dLbl>
            <c:dLbl>
              <c:idx val="4"/>
              <c:layout>
                <c:manualLayout>
                  <c:x val="1.9621561653789556E-2"/>
                  <c:y val="-5.233963160658274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32-43B4-B96B-2EF1F14DDAA6}"/>
                </c:ext>
              </c:extLst>
            </c:dLbl>
            <c:dLbl>
              <c:idx val="5"/>
              <c:layout>
                <c:manualLayout>
                  <c:x val="4.1169366743907539E-2"/>
                  <c:y val="2.58845759496894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F-5187-4D2A-9672-5BDAF549B04B}"/>
                </c:ext>
              </c:extLst>
            </c:dLbl>
            <c:dLbl>
              <c:idx val="7"/>
              <c:layout>
                <c:manualLayout>
                  <c:x val="3.3920259993404339E-2"/>
                  <c:y val="8.319194685356859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132-43B4-B96B-2EF1F14DDAA6}"/>
                </c:ext>
              </c:extLst>
            </c:dLbl>
            <c:dLbl>
              <c:idx val="8"/>
              <c:layout>
                <c:manualLayout>
                  <c:x val="-0.10073076200205248"/>
                  <c:y val="9.010092272709369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132-43B4-B96B-2EF1F14DDA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ValorAgregadoActividad!$Q$175:$Q$183</c:f>
              <c:numCache>
                <c:formatCode>"$"\ #,##0.00</c:formatCode>
                <c:ptCount val="9"/>
                <c:pt idx="0">
                  <c:v>9005.7620931765941</c:v>
                </c:pt>
                <c:pt idx="1">
                  <c:v>355.51857080110858</c:v>
                </c:pt>
                <c:pt idx="2">
                  <c:v>247.68583985079133</c:v>
                </c:pt>
                <c:pt idx="3">
                  <c:v>344.32174247377264</c:v>
                </c:pt>
                <c:pt idx="4">
                  <c:v>342.495286273148</c:v>
                </c:pt>
                <c:pt idx="5">
                  <c:v>232.95055600063935</c:v>
                </c:pt>
                <c:pt idx="6">
                  <c:v>1078.2983901992734</c:v>
                </c:pt>
                <c:pt idx="7">
                  <c:v>424.61186801807418</c:v>
                </c:pt>
                <c:pt idx="8">
                  <c:v>633.8766909637967</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a:t>O+P+Q. Adm. Pública, Educación y salud…  participación por subregiones 2018</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88"/>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2207889465488061E-2"/>
          <c:y val="0.15299016411702712"/>
          <c:w val="0.75466624643685687"/>
          <c:h val="0.66572110102491067"/>
        </c:manualLayout>
      </c:layout>
      <c:pie3DChart>
        <c:varyColors val="1"/>
        <c:ser>
          <c:idx val="0"/>
          <c:order val="0"/>
          <c:tx>
            <c:strRef>
              <c:f>ValorAgregadoActividad!$R$174</c:f>
              <c:strCache>
                <c:ptCount val="1"/>
                <c:pt idx="0">
                  <c:v>O +P + Q. Administración pública y defensa; planes de seguridad social de afiliación obligatoria; Educación; Actividades de atención de la salud humana y de servicios sociales</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A-E79F-4B5E-B717-5A69D7C1A328}"/>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E-E79F-4B5E-B717-5A69D7C1A328}"/>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0-E79F-4B5E-B717-5A69D7C1A328}"/>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dLbl>
              <c:idx val="1"/>
              <c:layout>
                <c:manualLayout>
                  <c:x val="-4.3701117409732041E-3"/>
                  <c:y val="-0.1322955988017417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32-43B4-B96B-2EF1F14DDAA6}"/>
                </c:ext>
              </c:extLst>
            </c:dLbl>
            <c:dLbl>
              <c:idx val="2"/>
              <c:layout>
                <c:manualLayout>
                  <c:x val="1.8953744329104127E-2"/>
                  <c:y val="-9.39773749855435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132-43B4-B96B-2EF1F14DDAA6}"/>
                </c:ext>
              </c:extLst>
            </c:dLbl>
            <c:dLbl>
              <c:idx val="3"/>
              <c:layout>
                <c:manualLayout>
                  <c:x val="1.7469049441613593E-2"/>
                  <c:y val="-4.918443227610615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A-E79F-4B5E-B717-5A69D7C1A328}"/>
                </c:ext>
              </c:extLst>
            </c:dLbl>
            <c:dLbl>
              <c:idx val="4"/>
              <c:layout>
                <c:manualLayout>
                  <c:x val="2.1193189846349669E-2"/>
                  <c:y val="-0.1187879739666578"/>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32-43B4-B96B-2EF1F14DDAA6}"/>
                </c:ext>
              </c:extLst>
            </c:dLbl>
            <c:dLbl>
              <c:idx val="5"/>
              <c:layout>
                <c:manualLayout>
                  <c:x val="2.6924132225337731E-2"/>
                  <c:y val="-8.936712626993818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E-E79F-4B5E-B717-5A69D7C1A328}"/>
                </c:ext>
              </c:extLst>
            </c:dLbl>
            <c:dLbl>
              <c:idx val="6"/>
              <c:layout>
                <c:manualLayout>
                  <c:x val="5.8377773892936032E-2"/>
                  <c:y val="-2.025052438223745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0-E79F-4B5E-B717-5A69D7C1A328}"/>
                </c:ext>
              </c:extLst>
            </c:dLbl>
            <c:dLbl>
              <c:idx val="7"/>
              <c:layout>
                <c:manualLayout>
                  <c:x val="4.334293351104529E-2"/>
                  <c:y val="4.73488122155911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132-43B4-B96B-2EF1F14DDA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ValorAgregadoActividad!$R$175:$R$183</c:f>
              <c:numCache>
                <c:formatCode>"$"\ #,##0.00</c:formatCode>
                <c:ptCount val="9"/>
                <c:pt idx="0">
                  <c:v>10750.327352913475</c:v>
                </c:pt>
                <c:pt idx="1">
                  <c:v>587.9859861608262</c:v>
                </c:pt>
                <c:pt idx="2">
                  <c:v>228.85608643043616</c:v>
                </c:pt>
                <c:pt idx="3">
                  <c:v>426.49415241894724</c:v>
                </c:pt>
                <c:pt idx="4">
                  <c:v>584.23616634901146</c:v>
                </c:pt>
                <c:pt idx="5">
                  <c:v>471.37221016952515</c:v>
                </c:pt>
                <c:pt idx="6">
                  <c:v>1433.3593091956968</c:v>
                </c:pt>
                <c:pt idx="7">
                  <c:v>719.86683947477729</c:v>
                </c:pt>
                <c:pt idx="8">
                  <c:v>1302.5266445767281</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a:t>R+S+T Actividades artísticas, de entretenimiento y recreación…  participación por subregiones 2018</a:t>
            </a:r>
          </a:p>
        </c:rich>
      </c:tx>
      <c:layout>
        <c:manualLayout>
          <c:xMode val="edge"/>
          <c:yMode val="edge"/>
          <c:x val="7.7652126093560855E-2"/>
          <c:y val="2.230239488585263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188"/>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4310901573654608E-2"/>
          <c:y val="0.1625483333538211"/>
          <c:w val="0.75466624643685687"/>
          <c:h val="0.66572110102491067"/>
        </c:manualLayout>
      </c:layout>
      <c:pie3DChart>
        <c:varyColors val="1"/>
        <c:ser>
          <c:idx val="0"/>
          <c:order val="0"/>
          <c:tx>
            <c:strRef>
              <c:f>ValorAgregadoActividad!$S$174</c:f>
              <c:strCache>
                <c:ptCount val="1"/>
                <c:pt idx="0">
                  <c:v>R + S +T Actividades artísticas, de entretenimiento y recreación y otras actividades de servicios; Actividades de los hogares individuales en calidad de empleadores; actividades no diferenciadas de los hogares individuales como productores de bienes y ser</c:v>
                </c:pt>
              </c:strCache>
            </c:strRef>
          </c:tx>
          <c:spPr>
            <a:scene3d>
              <a:camera prst="orthographicFront"/>
              <a:lightRig rig="threePt" dir="t"/>
            </a:scene3d>
            <a:sp3d>
              <a:bevelT w="508000" h="508000"/>
              <a:bevelB w="508000" h="508000"/>
              <a:contourClr>
                <a:srgbClr val="000000"/>
              </a:contourClr>
            </a:sp3d>
          </c:spPr>
          <c:dPt>
            <c:idx val="0"/>
            <c:bubble3D val="0"/>
            <c:spPr>
              <a:solidFill>
                <a:srgbClr val="934BC9"/>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4-9132-43B4-B96B-2EF1F14DDAA6}"/>
              </c:ext>
            </c:extLst>
          </c:dPt>
          <c:dPt>
            <c:idx val="1"/>
            <c:bubble3D val="0"/>
            <c:spPr>
              <a:solidFill>
                <a:srgbClr val="FFFF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5-9132-43B4-B96B-2EF1F14DDAA6}"/>
              </c:ext>
            </c:extLst>
          </c:dPt>
          <c:dPt>
            <c:idx val="2"/>
            <c:bubble3D val="0"/>
            <c:spPr>
              <a:solidFill>
                <a:schemeClr val="accent5">
                  <a:lumMod val="40000"/>
                  <a:lumOff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3-9132-43B4-B96B-2EF1F14DDAA6}"/>
              </c:ext>
            </c:extLst>
          </c:dPt>
          <c:dPt>
            <c:idx val="3"/>
            <c:bubble3D val="0"/>
            <c:spPr>
              <a:solidFill>
                <a:schemeClr val="accent2">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B-8C34-4EF2-A0CD-540C016EA0F0}"/>
              </c:ext>
            </c:extLst>
          </c:dPt>
          <c:dPt>
            <c:idx val="4"/>
            <c:bubble3D val="0"/>
            <c:spPr>
              <a:solidFill>
                <a:srgbClr val="B88C0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1-9132-43B4-B96B-2EF1F14DDAA6}"/>
              </c:ext>
            </c:extLst>
          </c:dPt>
          <c:dPt>
            <c:idx val="5"/>
            <c:bubble3D val="0"/>
            <c:spPr>
              <a:solidFill>
                <a:schemeClr val="accent6">
                  <a:lumMod val="6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1F-8C34-4EF2-A0CD-540C016EA0F0}"/>
              </c:ext>
            </c:extLst>
          </c:dPt>
          <c:dPt>
            <c:idx val="6"/>
            <c:bubble3D val="0"/>
            <c:spPr>
              <a:solidFill>
                <a:schemeClr val="accent2">
                  <a:lumMod val="80000"/>
                  <a:lumOff val="20000"/>
                </a:schemeClr>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21-8C34-4EF2-A0CD-540C016EA0F0}"/>
              </c:ext>
            </c:extLst>
          </c:dPt>
          <c:dPt>
            <c:idx val="7"/>
            <c:bubble3D val="0"/>
            <c:spPr>
              <a:solidFill>
                <a:srgbClr val="84B4E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6-9132-43B4-B96B-2EF1F14DDAA6}"/>
              </c:ext>
            </c:extLst>
          </c:dPt>
          <c:dPt>
            <c:idx val="8"/>
            <c:bubble3D val="0"/>
            <c:spPr>
              <a:solidFill>
                <a:srgbClr val="00B050"/>
              </a:solidFill>
              <a:ln w="25400">
                <a:solidFill>
                  <a:schemeClr val="lt1"/>
                </a:solidFill>
              </a:ln>
              <a:effectLst/>
              <a:scene3d>
                <a:camera prst="orthographicFront"/>
                <a:lightRig rig="threePt" dir="t"/>
              </a:scene3d>
              <a:sp3d contourW="25400">
                <a:bevelT w="508000" h="508000"/>
                <a:bevelB w="508000" h="508000"/>
                <a:contourClr>
                  <a:schemeClr val="lt1"/>
                </a:contourClr>
              </a:sp3d>
            </c:spPr>
            <c:extLst>
              <c:ext xmlns:c16="http://schemas.microsoft.com/office/drawing/2014/chart" uri="{C3380CC4-5D6E-409C-BE32-E72D297353CC}">
                <c16:uniqueId val="{00000002-9132-43B4-B96B-2EF1F14DDAA6}"/>
              </c:ext>
            </c:extLst>
          </c:dPt>
          <c:dLbls>
            <c:dLbl>
              <c:idx val="0"/>
              <c:layout>
                <c:manualLayout>
                  <c:x val="-3.0805303413888263E-2"/>
                  <c:y val="5.219814059740812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132-43B4-B96B-2EF1F14DDAA6}"/>
                </c:ext>
              </c:extLst>
            </c:dLbl>
            <c:dLbl>
              <c:idx val="1"/>
              <c:layout>
                <c:manualLayout>
                  <c:x val="7.103157704134154E-2"/>
                  <c:y val="-0.2125410706504246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132-43B4-B96B-2EF1F14DDAA6}"/>
                </c:ext>
              </c:extLst>
            </c:dLbl>
            <c:dLbl>
              <c:idx val="2"/>
              <c:layout>
                <c:manualLayout>
                  <c:x val="5.4543747464145961E-2"/>
                  <c:y val="-0.12865722272716895"/>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132-43B4-B96B-2EF1F14DDAA6}"/>
                </c:ext>
              </c:extLst>
            </c:dLbl>
            <c:dLbl>
              <c:idx val="3"/>
              <c:layout>
                <c:manualLayout>
                  <c:x val="1.3748520402517578E-2"/>
                  <c:y val="-2.908317589113621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8C34-4EF2-A0CD-540C016EA0F0}"/>
                </c:ext>
              </c:extLst>
            </c:dLbl>
            <c:dLbl>
              <c:idx val="4"/>
              <c:layout>
                <c:manualLayout>
                  <c:x val="3.8496527766134735E-2"/>
                  <c:y val="1.17123949385354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32-43B4-B96B-2EF1F14DDA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ValorAgregadoActividad!$G$175:$G$183</c:f>
              <c:strCache>
                <c:ptCount val="9"/>
                <c:pt idx="0">
                  <c:v>Valle de Aburrá</c:v>
                </c:pt>
                <c:pt idx="1">
                  <c:v>Bajo Cauca</c:v>
                </c:pt>
                <c:pt idx="2">
                  <c:v>Magdalena Medio</c:v>
                </c:pt>
                <c:pt idx="3">
                  <c:v>Nordeste</c:v>
                </c:pt>
                <c:pt idx="4">
                  <c:v>Norte</c:v>
                </c:pt>
                <c:pt idx="5">
                  <c:v>Occidente</c:v>
                </c:pt>
                <c:pt idx="6">
                  <c:v>Oriente</c:v>
                </c:pt>
                <c:pt idx="7">
                  <c:v>Suroeste</c:v>
                </c:pt>
                <c:pt idx="8">
                  <c:v>Urabá</c:v>
                </c:pt>
              </c:strCache>
            </c:strRef>
          </c:cat>
          <c:val>
            <c:numRef>
              <c:f>ValorAgregadoActividad!$S$175:$S$183</c:f>
              <c:numCache>
                <c:formatCode>"$"\ #,##0.00</c:formatCode>
                <c:ptCount val="9"/>
                <c:pt idx="0">
                  <c:v>2468.3161813566849</c:v>
                </c:pt>
                <c:pt idx="1">
                  <c:v>75.393866868037691</c:v>
                </c:pt>
                <c:pt idx="2">
                  <c:v>41.469443665488583</c:v>
                </c:pt>
                <c:pt idx="3">
                  <c:v>52.426268235755209</c:v>
                </c:pt>
                <c:pt idx="4">
                  <c:v>67.760043864119581</c:v>
                </c:pt>
                <c:pt idx="5">
                  <c:v>63.304063793286275</c:v>
                </c:pt>
                <c:pt idx="6">
                  <c:v>227.17865164039253</c:v>
                </c:pt>
                <c:pt idx="7">
                  <c:v>124.30850263313432</c:v>
                </c:pt>
                <c:pt idx="8">
                  <c:v>197.89692793940117</c:v>
                </c:pt>
              </c:numCache>
            </c:numRef>
          </c:val>
          <c:extLst>
            <c:ext xmlns:c16="http://schemas.microsoft.com/office/drawing/2014/chart" uri="{C3380CC4-5D6E-409C-BE32-E72D297353CC}">
              <c16:uniqueId val="{00000000-9132-43B4-B96B-2EF1F14DDAA6}"/>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b="1" baseline="0"/>
              <a:t>Participación del valor agregado por  ramas de actividad económica por subregiones 2018</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4.4604955516345537E-2"/>
          <c:y val="6.6712604998822603E-2"/>
          <c:w val="0.94231418002153466"/>
          <c:h val="0.56883874208381013"/>
        </c:manualLayout>
      </c:layout>
      <c:barChart>
        <c:barDir val="col"/>
        <c:grouping val="stacked"/>
        <c:varyColors val="0"/>
        <c:ser>
          <c:idx val="0"/>
          <c:order val="0"/>
          <c:tx>
            <c:strRef>
              <c:f>ValorAgregadoActividad!$G$207</c:f>
              <c:strCache>
                <c:ptCount val="1"/>
                <c:pt idx="0">
                  <c:v>Valle de Aburrá</c:v>
                </c:pt>
              </c:strCache>
            </c:strRef>
          </c:tx>
          <c:spPr>
            <a:solidFill>
              <a:srgbClr val="934BC9"/>
            </a:solidFill>
            <a:ln>
              <a:noFill/>
            </a:ln>
            <a:effectLst/>
          </c:spPr>
          <c:invertIfNegative val="0"/>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ValorAgregadoActividad!$H$207:$S$207</c:f>
              <c:numCache>
                <c:formatCode>0.00%</c:formatCode>
                <c:ptCount val="12"/>
                <c:pt idx="0">
                  <c:v>8.6541152861015325E-2</c:v>
                </c:pt>
                <c:pt idx="1">
                  <c:v>1.2629561951350739E-2</c:v>
                </c:pt>
                <c:pt idx="2">
                  <c:v>0.78360525257749181</c:v>
                </c:pt>
                <c:pt idx="3">
                  <c:v>0.45128476299383385</c:v>
                </c:pt>
                <c:pt idx="4">
                  <c:v>0.74519993112403238</c:v>
                </c:pt>
                <c:pt idx="5">
                  <c:v>0.74119381701211862</c:v>
                </c:pt>
                <c:pt idx="6">
                  <c:v>0.73834946190754625</c:v>
                </c:pt>
                <c:pt idx="7">
                  <c:v>0.91045557109605579</c:v>
                </c:pt>
                <c:pt idx="8">
                  <c:v>0.7091984723136785</c:v>
                </c:pt>
                <c:pt idx="9">
                  <c:v>0.71104552795968734</c:v>
                </c:pt>
                <c:pt idx="10">
                  <c:v>0.65133663943269393</c:v>
                </c:pt>
                <c:pt idx="11">
                  <c:v>0.74390477627991458</c:v>
                </c:pt>
              </c:numCache>
            </c:numRef>
          </c:val>
          <c:extLst>
            <c:ext xmlns:c16="http://schemas.microsoft.com/office/drawing/2014/chart" uri="{C3380CC4-5D6E-409C-BE32-E72D297353CC}">
              <c16:uniqueId val="{00000000-13BD-4156-A5C9-F4687691B993}"/>
            </c:ext>
          </c:extLst>
        </c:ser>
        <c:ser>
          <c:idx val="1"/>
          <c:order val="1"/>
          <c:tx>
            <c:strRef>
              <c:f>ValorAgregadoActividad!$G$208</c:f>
              <c:strCache>
                <c:ptCount val="1"/>
                <c:pt idx="0">
                  <c:v>Bajo Cauca</c:v>
                </c:pt>
              </c:strCache>
            </c:strRef>
          </c:tx>
          <c:spPr>
            <a:solidFill>
              <a:srgbClr val="FFFF00"/>
            </a:solidFill>
            <a:ln>
              <a:noFill/>
            </a:ln>
            <a:effectLst/>
          </c:spPr>
          <c:invertIfNegative val="0"/>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ValorAgregadoActividad!$H$208:$S$208</c:f>
              <c:numCache>
                <c:formatCode>0.00%</c:formatCode>
                <c:ptCount val="12"/>
                <c:pt idx="0">
                  <c:v>3.3759107895014955E-2</c:v>
                </c:pt>
                <c:pt idx="1">
                  <c:v>0.32803455683869898</c:v>
                </c:pt>
                <c:pt idx="2">
                  <c:v>4.4820033700809954E-3</c:v>
                </c:pt>
                <c:pt idx="3">
                  <c:v>2.5404590244634574E-2</c:v>
                </c:pt>
                <c:pt idx="4">
                  <c:v>2.2642771723519237E-2</c:v>
                </c:pt>
                <c:pt idx="5">
                  <c:v>2.4162471777318773E-2</c:v>
                </c:pt>
                <c:pt idx="6">
                  <c:v>2.2496936536345373E-2</c:v>
                </c:pt>
                <c:pt idx="7">
                  <c:v>4.6892436574655751E-3</c:v>
                </c:pt>
                <c:pt idx="8">
                  <c:v>2.0408005531739579E-2</c:v>
                </c:pt>
                <c:pt idx="9">
                  <c:v>2.8069794344920497E-2</c:v>
                </c:pt>
                <c:pt idx="10">
                  <c:v>3.5624665527577579E-2</c:v>
                </c:pt>
                <c:pt idx="11">
                  <c:v>2.2722314948532333E-2</c:v>
                </c:pt>
              </c:numCache>
            </c:numRef>
          </c:val>
          <c:extLst>
            <c:ext xmlns:c16="http://schemas.microsoft.com/office/drawing/2014/chart" uri="{C3380CC4-5D6E-409C-BE32-E72D297353CC}">
              <c16:uniqueId val="{00000001-13BD-4156-A5C9-F4687691B993}"/>
            </c:ext>
          </c:extLst>
        </c:ser>
        <c:ser>
          <c:idx val="2"/>
          <c:order val="2"/>
          <c:tx>
            <c:strRef>
              <c:f>ValorAgregadoActividad!$G$209</c:f>
              <c:strCache>
                <c:ptCount val="1"/>
                <c:pt idx="0">
                  <c:v>Magdalena Medio</c:v>
                </c:pt>
              </c:strCache>
            </c:strRef>
          </c:tx>
          <c:spPr>
            <a:solidFill>
              <a:schemeClr val="accent1">
                <a:lumMod val="40000"/>
                <a:lumOff val="60000"/>
              </a:schemeClr>
            </a:solidFill>
            <a:ln>
              <a:noFill/>
            </a:ln>
            <a:effectLst/>
          </c:spPr>
          <c:invertIfNegative val="0"/>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ValorAgregadoActividad!$H$209:$S$209</c:f>
              <c:numCache>
                <c:formatCode>0.00%</c:formatCode>
                <c:ptCount val="12"/>
                <c:pt idx="0">
                  <c:v>2.7331817385905319E-2</c:v>
                </c:pt>
                <c:pt idx="1">
                  <c:v>0.32841591735165798</c:v>
                </c:pt>
                <c:pt idx="2">
                  <c:v>2.0758055203371074E-2</c:v>
                </c:pt>
                <c:pt idx="3">
                  <c:v>2.8016888046195523E-2</c:v>
                </c:pt>
                <c:pt idx="4">
                  <c:v>2.0622641943664744E-2</c:v>
                </c:pt>
                <c:pt idx="5">
                  <c:v>1.2398761149975365E-2</c:v>
                </c:pt>
                <c:pt idx="6">
                  <c:v>9.8672734645418297E-3</c:v>
                </c:pt>
                <c:pt idx="7">
                  <c:v>2.9954953135202236E-3</c:v>
                </c:pt>
                <c:pt idx="8">
                  <c:v>1.0177286867425099E-2</c:v>
                </c:pt>
                <c:pt idx="9">
                  <c:v>1.9555913974041401E-2</c:v>
                </c:pt>
                <c:pt idx="10">
                  <c:v>1.3865843276755722E-2</c:v>
                </c:pt>
                <c:pt idx="11">
                  <c:v>1.2498122179579033E-2</c:v>
                </c:pt>
              </c:numCache>
            </c:numRef>
          </c:val>
          <c:extLst>
            <c:ext xmlns:c16="http://schemas.microsoft.com/office/drawing/2014/chart" uri="{C3380CC4-5D6E-409C-BE32-E72D297353CC}">
              <c16:uniqueId val="{00000002-13BD-4156-A5C9-F4687691B993}"/>
            </c:ext>
          </c:extLst>
        </c:ser>
        <c:ser>
          <c:idx val="3"/>
          <c:order val="3"/>
          <c:tx>
            <c:strRef>
              <c:f>ValorAgregadoActividad!$G$210</c:f>
              <c:strCache>
                <c:ptCount val="1"/>
                <c:pt idx="0">
                  <c:v>Nordeste</c:v>
                </c:pt>
              </c:strCache>
            </c:strRef>
          </c:tx>
          <c:spPr>
            <a:solidFill>
              <a:srgbClr val="9E480E"/>
            </a:solidFill>
            <a:ln>
              <a:noFill/>
            </a:ln>
            <a:effectLst/>
          </c:spPr>
          <c:invertIfNegative val="0"/>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ValorAgregadoActividad!$H$210:$S$210</c:f>
              <c:numCache>
                <c:formatCode>0.00%</c:formatCode>
                <c:ptCount val="12"/>
                <c:pt idx="0">
                  <c:v>5.3433173400762472E-2</c:v>
                </c:pt>
                <c:pt idx="1">
                  <c:v>0.28162384250025702</c:v>
                </c:pt>
                <c:pt idx="2">
                  <c:v>1.3633986012895423E-2</c:v>
                </c:pt>
                <c:pt idx="3">
                  <c:v>0.13712767777699963</c:v>
                </c:pt>
                <c:pt idx="4">
                  <c:v>2.2070722898332465E-2</c:v>
                </c:pt>
                <c:pt idx="5">
                  <c:v>1.6845514651701879E-2</c:v>
                </c:pt>
                <c:pt idx="6">
                  <c:v>1.8894008759133149E-2</c:v>
                </c:pt>
                <c:pt idx="7">
                  <c:v>4.1220906686703085E-3</c:v>
                </c:pt>
                <c:pt idx="8">
                  <c:v>1.9860685564781006E-2</c:v>
                </c:pt>
                <c:pt idx="9">
                  <c:v>2.7185754257350703E-2</c:v>
                </c:pt>
                <c:pt idx="10">
                  <c:v>2.5840261310644395E-2</c:v>
                </c:pt>
                <c:pt idx="11">
                  <c:v>1.5800306151084031E-2</c:v>
                </c:pt>
              </c:numCache>
            </c:numRef>
          </c:val>
          <c:extLst>
            <c:ext xmlns:c16="http://schemas.microsoft.com/office/drawing/2014/chart" uri="{C3380CC4-5D6E-409C-BE32-E72D297353CC}">
              <c16:uniqueId val="{00000003-13BD-4156-A5C9-F4687691B993}"/>
            </c:ext>
          </c:extLst>
        </c:ser>
        <c:ser>
          <c:idx val="4"/>
          <c:order val="4"/>
          <c:tx>
            <c:strRef>
              <c:f>ValorAgregadoActividad!$G$211</c:f>
              <c:strCache>
                <c:ptCount val="1"/>
                <c:pt idx="0">
                  <c:v>Norte</c:v>
                </c:pt>
              </c:strCache>
            </c:strRef>
          </c:tx>
          <c:spPr>
            <a:solidFill>
              <a:srgbClr val="B88C00"/>
            </a:solidFill>
            <a:ln>
              <a:noFill/>
            </a:ln>
            <a:effectLst/>
          </c:spPr>
          <c:invertIfNegative val="0"/>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ValorAgregadoActividad!$H$211:$S$211</c:f>
              <c:numCache>
                <c:formatCode>0.00%</c:formatCode>
                <c:ptCount val="12"/>
                <c:pt idx="0">
                  <c:v>0.15195373232194812</c:v>
                </c:pt>
                <c:pt idx="1">
                  <c:v>1.8892948818176797E-2</c:v>
                </c:pt>
                <c:pt idx="2">
                  <c:v>2.6358653830240449E-2</c:v>
                </c:pt>
                <c:pt idx="3">
                  <c:v>5.1243735223635949E-2</c:v>
                </c:pt>
                <c:pt idx="4">
                  <c:v>3.1644269989359868E-2</c:v>
                </c:pt>
                <c:pt idx="5">
                  <c:v>2.0726151285161143E-2</c:v>
                </c:pt>
                <c:pt idx="6">
                  <c:v>2.3921692911092512E-2</c:v>
                </c:pt>
                <c:pt idx="7">
                  <c:v>8.9281759255372233E-3</c:v>
                </c:pt>
                <c:pt idx="8">
                  <c:v>2.6689506311393048E-2</c:v>
                </c:pt>
                <c:pt idx="9">
                  <c:v>2.7041547304065498E-2</c:v>
                </c:pt>
                <c:pt idx="10">
                  <c:v>3.5397472907806461E-2</c:v>
                </c:pt>
                <c:pt idx="11">
                  <c:v>2.0421622096950875E-2</c:v>
                </c:pt>
              </c:numCache>
            </c:numRef>
          </c:val>
          <c:extLst>
            <c:ext xmlns:c16="http://schemas.microsoft.com/office/drawing/2014/chart" uri="{C3380CC4-5D6E-409C-BE32-E72D297353CC}">
              <c16:uniqueId val="{00000004-13BD-4156-A5C9-F4687691B993}"/>
            </c:ext>
          </c:extLst>
        </c:ser>
        <c:ser>
          <c:idx val="5"/>
          <c:order val="5"/>
          <c:tx>
            <c:strRef>
              <c:f>ValorAgregadoActividad!$G$212</c:f>
              <c:strCache>
                <c:ptCount val="1"/>
                <c:pt idx="0">
                  <c:v>Occidente</c:v>
                </c:pt>
              </c:strCache>
            </c:strRef>
          </c:tx>
          <c:spPr>
            <a:solidFill>
              <a:srgbClr val="43682B"/>
            </a:solidFill>
            <a:ln>
              <a:noFill/>
            </a:ln>
            <a:effectLst/>
          </c:spPr>
          <c:invertIfNegative val="0"/>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ValorAgregadoActividad!$H$212:$S$212</c:f>
              <c:numCache>
                <c:formatCode>0.00%</c:formatCode>
                <c:ptCount val="12"/>
                <c:pt idx="0">
                  <c:v>8.6197927569698421E-2</c:v>
                </c:pt>
                <c:pt idx="1">
                  <c:v>8.2714571065423612E-3</c:v>
                </c:pt>
                <c:pt idx="2">
                  <c:v>5.0159379091683281E-3</c:v>
                </c:pt>
                <c:pt idx="3">
                  <c:v>1.3090197635439269E-2</c:v>
                </c:pt>
                <c:pt idx="4">
                  <c:v>2.3292166519474671E-2</c:v>
                </c:pt>
                <c:pt idx="5">
                  <c:v>1.6795823011719876E-2</c:v>
                </c:pt>
                <c:pt idx="6">
                  <c:v>1.8406013768825967E-2</c:v>
                </c:pt>
                <c:pt idx="7">
                  <c:v>3.5242007338142796E-3</c:v>
                </c:pt>
                <c:pt idx="8">
                  <c:v>2.6996686133662212E-2</c:v>
                </c:pt>
                <c:pt idx="9">
                  <c:v>1.8392496866586869E-2</c:v>
                </c:pt>
                <c:pt idx="10">
                  <c:v>2.8559315564523079E-2</c:v>
                </c:pt>
                <c:pt idx="11">
                  <c:v>1.9078672242010066E-2</c:v>
                </c:pt>
              </c:numCache>
            </c:numRef>
          </c:val>
          <c:extLst>
            <c:ext xmlns:c16="http://schemas.microsoft.com/office/drawing/2014/chart" uri="{C3380CC4-5D6E-409C-BE32-E72D297353CC}">
              <c16:uniqueId val="{00000005-13BD-4156-A5C9-F4687691B993}"/>
            </c:ext>
          </c:extLst>
        </c:ser>
        <c:ser>
          <c:idx val="6"/>
          <c:order val="6"/>
          <c:tx>
            <c:strRef>
              <c:f>ValorAgregadoActividad!$G$213</c:f>
              <c:strCache>
                <c:ptCount val="1"/>
                <c:pt idx="0">
                  <c:v>Oriente</c:v>
                </c:pt>
              </c:strCache>
            </c:strRef>
          </c:tx>
          <c:spPr>
            <a:solidFill>
              <a:srgbClr val="F1975A"/>
            </a:solidFill>
            <a:ln>
              <a:noFill/>
            </a:ln>
            <a:effectLst/>
          </c:spPr>
          <c:invertIfNegative val="0"/>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ValorAgregadoActividad!$H$213:$S$213</c:f>
              <c:numCache>
                <c:formatCode>0.00%</c:formatCode>
                <c:ptCount val="12"/>
                <c:pt idx="0">
                  <c:v>0.18446341130282423</c:v>
                </c:pt>
                <c:pt idx="1">
                  <c:v>5.720063361002301E-3</c:v>
                </c:pt>
                <c:pt idx="2">
                  <c:v>0.10343057968538663</c:v>
                </c:pt>
                <c:pt idx="3">
                  <c:v>0.23580761561672278</c:v>
                </c:pt>
                <c:pt idx="4">
                  <c:v>6.4371625722009829E-2</c:v>
                </c:pt>
                <c:pt idx="5">
                  <c:v>7.7887267983943992E-2</c:v>
                </c:pt>
                <c:pt idx="6">
                  <c:v>8.408804073431661E-2</c:v>
                </c:pt>
                <c:pt idx="7">
                  <c:v>3.5817497644435134E-2</c:v>
                </c:pt>
                <c:pt idx="8">
                  <c:v>0.10482875002430296</c:v>
                </c:pt>
                <c:pt idx="9">
                  <c:v>8.5136520399339027E-2</c:v>
                </c:pt>
                <c:pt idx="10">
                  <c:v>8.6843814602359584E-2</c:v>
                </c:pt>
                <c:pt idx="11">
                  <c:v>6.8467437559490502E-2</c:v>
                </c:pt>
              </c:numCache>
            </c:numRef>
          </c:val>
          <c:extLst>
            <c:ext xmlns:c16="http://schemas.microsoft.com/office/drawing/2014/chart" uri="{C3380CC4-5D6E-409C-BE32-E72D297353CC}">
              <c16:uniqueId val="{00000006-13BD-4156-A5C9-F4687691B993}"/>
            </c:ext>
          </c:extLst>
        </c:ser>
        <c:ser>
          <c:idx val="7"/>
          <c:order val="7"/>
          <c:tx>
            <c:strRef>
              <c:f>ValorAgregadoActividad!$G$214</c:f>
              <c:strCache>
                <c:ptCount val="1"/>
                <c:pt idx="0">
                  <c:v>Suroeste</c:v>
                </c:pt>
              </c:strCache>
            </c:strRef>
          </c:tx>
          <c:spPr>
            <a:solidFill>
              <a:srgbClr val="84B4E0"/>
            </a:solidFill>
            <a:ln>
              <a:noFill/>
            </a:ln>
            <a:effectLst/>
          </c:spPr>
          <c:invertIfNegative val="0"/>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ValorAgregadoActividad!$H$214:$S$214</c:f>
              <c:numCache>
                <c:formatCode>0.00%</c:formatCode>
                <c:ptCount val="12"/>
                <c:pt idx="0">
                  <c:v>0.20285874310533888</c:v>
                </c:pt>
                <c:pt idx="1">
                  <c:v>8.5800809095963951E-3</c:v>
                </c:pt>
                <c:pt idx="2">
                  <c:v>2.3892902490941049E-2</c:v>
                </c:pt>
                <c:pt idx="3">
                  <c:v>2.4704820231026173E-2</c:v>
                </c:pt>
                <c:pt idx="4">
                  <c:v>3.1411236381569993E-2</c:v>
                </c:pt>
                <c:pt idx="5">
                  <c:v>3.146454033619548E-2</c:v>
                </c:pt>
                <c:pt idx="6">
                  <c:v>3.4597602973965649E-2</c:v>
                </c:pt>
                <c:pt idx="7">
                  <c:v>1.0808206317788768E-2</c:v>
                </c:pt>
                <c:pt idx="8">
                  <c:v>4.2308709492636765E-2</c:v>
                </c:pt>
                <c:pt idx="9">
                  <c:v>3.3525021730433611E-2</c:v>
                </c:pt>
                <c:pt idx="10">
                  <c:v>4.3615011215027304E-2</c:v>
                </c:pt>
                <c:pt idx="11">
                  <c:v>3.7464280119156264E-2</c:v>
                </c:pt>
              </c:numCache>
            </c:numRef>
          </c:val>
          <c:extLst>
            <c:ext xmlns:c16="http://schemas.microsoft.com/office/drawing/2014/chart" uri="{C3380CC4-5D6E-409C-BE32-E72D297353CC}">
              <c16:uniqueId val="{00000007-13BD-4156-A5C9-F4687691B993}"/>
            </c:ext>
          </c:extLst>
        </c:ser>
        <c:ser>
          <c:idx val="8"/>
          <c:order val="8"/>
          <c:tx>
            <c:strRef>
              <c:f>ValorAgregadoActividad!$G$215</c:f>
              <c:strCache>
                <c:ptCount val="1"/>
                <c:pt idx="0">
                  <c:v>Urabá</c:v>
                </c:pt>
              </c:strCache>
            </c:strRef>
          </c:tx>
          <c:spPr>
            <a:solidFill>
              <a:srgbClr val="00B050"/>
            </a:solidFill>
            <a:ln>
              <a:noFill/>
            </a:ln>
            <a:effectLst/>
          </c:spPr>
          <c:invertIfNegative val="0"/>
          <c:cat>
            <c:strRef>
              <c:f>ValorAgregadoActividad!$H$169:$S$169</c:f>
              <c:strCache>
                <c:ptCount val="12"/>
                <c:pt idx="0">
                  <c:v>A. Agricultura</c:v>
                </c:pt>
                <c:pt idx="1">
                  <c:v>B. minas</c:v>
                </c:pt>
                <c:pt idx="2">
                  <c:v>C. Manufactura</c:v>
                </c:pt>
                <c:pt idx="3">
                  <c:v>D + E Electricidad, gas, aguas</c:v>
                </c:pt>
                <c:pt idx="4">
                  <c:v>F. Construcción</c:v>
                </c:pt>
                <c:pt idx="5">
                  <c:v>G+ H+ I Comercio y Transporte</c:v>
                </c:pt>
                <c:pt idx="6">
                  <c:v>J. Informatica y Comunicaciones</c:v>
                </c:pt>
                <c:pt idx="7">
                  <c:v>K. finanzas y seguros</c:v>
                </c:pt>
                <c:pt idx="8">
                  <c:v>L. Inmobiliarias</c:v>
                </c:pt>
                <c:pt idx="9">
                  <c:v>M+N Actividades profesionales, científicas y técnicas…</c:v>
                </c:pt>
                <c:pt idx="10">
                  <c:v>O+P+Q. Adm. Pública, Educación y salud…</c:v>
                </c:pt>
                <c:pt idx="11">
                  <c:v>R+S+T Actividades artísticas, de entretenimiento y recreación…</c:v>
                </c:pt>
              </c:strCache>
            </c:strRef>
          </c:cat>
          <c:val>
            <c:numRef>
              <c:f>ValorAgregadoActividad!$H$215:$S$215</c:f>
              <c:numCache>
                <c:formatCode>0.00%</c:formatCode>
                <c:ptCount val="12"/>
                <c:pt idx="0">
                  <c:v>0.1734609341574922</c:v>
                </c:pt>
                <c:pt idx="1">
                  <c:v>7.8315711627175363E-3</c:v>
                </c:pt>
                <c:pt idx="2">
                  <c:v>1.8822628920424425E-2</c:v>
                </c:pt>
                <c:pt idx="3">
                  <c:v>3.3319712231512325E-2</c:v>
                </c:pt>
                <c:pt idx="4">
                  <c:v>3.8744633698036705E-2</c:v>
                </c:pt>
                <c:pt idx="5">
                  <c:v>5.8525652791864793E-2</c:v>
                </c:pt>
                <c:pt idx="6">
                  <c:v>4.9378968944232667E-2</c:v>
                </c:pt>
                <c:pt idx="7">
                  <c:v>1.8659518642712713E-2</c:v>
                </c:pt>
                <c:pt idx="8">
                  <c:v>3.9531897760381011E-2</c:v>
                </c:pt>
                <c:pt idx="9">
                  <c:v>5.004742316357505E-2</c:v>
                </c:pt>
                <c:pt idx="10">
                  <c:v>7.8916976162612049E-2</c:v>
                </c:pt>
                <c:pt idx="11">
                  <c:v>5.9642468423282212E-2</c:v>
                </c:pt>
              </c:numCache>
            </c:numRef>
          </c:val>
          <c:extLst>
            <c:ext xmlns:c16="http://schemas.microsoft.com/office/drawing/2014/chart" uri="{C3380CC4-5D6E-409C-BE32-E72D297353CC}">
              <c16:uniqueId val="{00000008-13BD-4156-A5C9-F4687691B993}"/>
            </c:ext>
          </c:extLst>
        </c:ser>
        <c:dLbls>
          <c:showLegendKey val="0"/>
          <c:showVal val="0"/>
          <c:showCatName val="0"/>
          <c:showSerName val="0"/>
          <c:showPercent val="0"/>
          <c:showBubbleSize val="0"/>
        </c:dLbls>
        <c:gapWidth val="50"/>
        <c:overlap val="100"/>
        <c:axId val="1136707679"/>
        <c:axId val="1136694783"/>
      </c:barChart>
      <c:catAx>
        <c:axId val="1136707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36694783"/>
        <c:crosses val="autoZero"/>
        <c:auto val="1"/>
        <c:lblAlgn val="ctr"/>
        <c:lblOffset val="100"/>
        <c:noMultiLvlLbl val="0"/>
      </c:catAx>
      <c:valAx>
        <c:axId val="11366947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CO"/>
          </a:p>
        </c:txPr>
        <c:crossAx val="1136707679"/>
        <c:crosses val="autoZero"/>
        <c:crossBetween val="between"/>
      </c:valAx>
      <c:spPr>
        <a:noFill/>
        <a:ln>
          <a:noFill/>
        </a:ln>
        <a:effectLst/>
      </c:spPr>
    </c:plotArea>
    <c:legend>
      <c:legendPos val="b"/>
      <c:layout>
        <c:manualLayout>
          <c:xMode val="edge"/>
          <c:yMode val="edge"/>
          <c:x val="0.12818256947101617"/>
          <c:y val="0.94818540002867591"/>
          <c:w val="0.74363486105796772"/>
          <c:h val="5.1814599971324045E-2"/>
        </c:manualLayout>
      </c:layout>
      <c:overlay val="0"/>
      <c:spPr>
        <a:noFill/>
        <a:ln>
          <a:noFill/>
        </a:ln>
        <a:effectLst/>
      </c:spPr>
      <c:txPr>
        <a:bodyPr rot="0" spcFirstLastPara="1" vertOverflow="ellipsis" vert="horz" wrap="square" anchor="ctr" anchorCtr="1"/>
        <a:lstStyle/>
        <a:p>
          <a:pPr>
            <a:defRPr sz="1300" b="1"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Desviación estándar de la subgregión PIB percápita</a:t>
            </a:r>
            <a:r>
              <a:rPr lang="en-US" b="1" baseline="0"/>
              <a:t> 2018p </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PIB_Percapita!$AE$5</c:f>
              <c:strCache>
                <c:ptCount val="1"/>
                <c:pt idx="0">
                  <c:v>Desviación estándar de la subgregión</c:v>
                </c:pt>
              </c:strCache>
            </c:strRef>
          </c:tx>
          <c:spPr>
            <a:ln w="19050" cap="rnd">
              <a:noFill/>
              <a:round/>
            </a:ln>
            <a:effectLst>
              <a:outerShdw blurRad="50800" dist="38100" dir="8100000" algn="tr" rotWithShape="0">
                <a:prstClr val="black">
                  <a:alpha val="40000"/>
                </a:prstClr>
              </a:outerShdw>
            </a:effectLst>
          </c:spPr>
          <c:marker>
            <c:symbol val="circle"/>
            <c:size val="5"/>
            <c:spPr>
              <a:solidFill>
                <a:srgbClr val="00B050"/>
              </a:solidFill>
              <a:ln w="82550">
                <a:solidFill>
                  <a:srgbClr val="00B050"/>
                </a:solidFill>
                <a:miter lim="800000"/>
              </a:ln>
              <a:effectLst>
                <a:outerShdw blurRad="50800" dist="38100" dir="8100000" algn="tr" rotWithShape="0">
                  <a:prstClr val="black">
                    <a:alpha val="40000"/>
                  </a:prstClr>
                </a:outerShdw>
              </a:effectLst>
              <a:scene3d>
                <a:camera prst="orthographicFront"/>
                <a:lightRig rig="threePt" dir="t"/>
              </a:scene3d>
              <a:sp3d>
                <a:bevelT w="63500" h="63500"/>
                <a:bevelB w="63500" h="63500"/>
              </a:sp3d>
            </c:spPr>
          </c:marker>
          <c:dLbls>
            <c:dLbl>
              <c:idx val="0"/>
              <c:tx>
                <c:rich>
                  <a:bodyPr/>
                  <a:lstStyle/>
                  <a:p>
                    <a:fld id="{601B00BB-5E1E-4D15-96B4-34D38944E85D}" type="CELLRANGE">
                      <a:rPr lang="en-US"/>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4B5-4784-8F31-E828379F513F}"/>
                </c:ext>
              </c:extLst>
            </c:dLbl>
            <c:dLbl>
              <c:idx val="1"/>
              <c:tx>
                <c:rich>
                  <a:bodyPr/>
                  <a:lstStyle/>
                  <a:p>
                    <a:fld id="{996C0484-D4AD-4481-870B-E08E18664E07}"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4B5-4784-8F31-E828379F513F}"/>
                </c:ext>
              </c:extLst>
            </c:dLbl>
            <c:dLbl>
              <c:idx val="2"/>
              <c:tx>
                <c:rich>
                  <a:bodyPr/>
                  <a:lstStyle/>
                  <a:p>
                    <a:fld id="{182F3962-CCB5-4B32-9BA1-835153BBBABC}"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4B5-4784-8F31-E828379F513F}"/>
                </c:ext>
              </c:extLst>
            </c:dLbl>
            <c:dLbl>
              <c:idx val="3"/>
              <c:tx>
                <c:rich>
                  <a:bodyPr/>
                  <a:lstStyle/>
                  <a:p>
                    <a:fld id="{5CCBBF18-3439-4152-8B1E-7F16CA2FE1F8}"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4B5-4784-8F31-E828379F513F}"/>
                </c:ext>
              </c:extLst>
            </c:dLbl>
            <c:dLbl>
              <c:idx val="4"/>
              <c:tx>
                <c:rich>
                  <a:bodyPr/>
                  <a:lstStyle/>
                  <a:p>
                    <a:fld id="{97FB817E-397C-49F3-AAD6-C9EC6B46285C}"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4B5-4784-8F31-E828379F513F}"/>
                </c:ext>
              </c:extLst>
            </c:dLbl>
            <c:dLbl>
              <c:idx val="5"/>
              <c:tx>
                <c:rich>
                  <a:bodyPr/>
                  <a:lstStyle/>
                  <a:p>
                    <a:fld id="{9257D959-9D9C-4803-BE74-0914717D86B3}"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4B5-4784-8F31-E828379F513F}"/>
                </c:ext>
              </c:extLst>
            </c:dLbl>
            <c:dLbl>
              <c:idx val="6"/>
              <c:tx>
                <c:rich>
                  <a:bodyPr/>
                  <a:lstStyle/>
                  <a:p>
                    <a:fld id="{1AC32AC4-7C1D-41EA-926D-B5BCA559D499}"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4B5-4784-8F31-E828379F513F}"/>
                </c:ext>
              </c:extLst>
            </c:dLbl>
            <c:dLbl>
              <c:idx val="7"/>
              <c:tx>
                <c:rich>
                  <a:bodyPr/>
                  <a:lstStyle/>
                  <a:p>
                    <a:fld id="{2A4FBFC9-F2A7-4852-B019-32845B60EF05}"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4B5-4784-8F31-E828379F513F}"/>
                </c:ext>
              </c:extLst>
            </c:dLbl>
            <c:dLbl>
              <c:idx val="8"/>
              <c:tx>
                <c:rich>
                  <a:bodyPr/>
                  <a:lstStyle/>
                  <a:p>
                    <a:fld id="{523FD75E-0E7B-4299-AF07-1410B7315C26}" type="CELLRANGE">
                      <a:rPr lang="es-CO"/>
                      <a:pPr/>
                      <a:t>[CELLRANGE]</a:t>
                    </a:fld>
                    <a:endParaRPr lang="es-C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4B5-4784-8F31-E828379F51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PIB_Percapita!$AD$6:$AD$14</c:f>
              <c:numCache>
                <c:formatCode>0.00</c:formatCode>
                <c:ptCount val="9"/>
                <c:pt idx="0">
                  <c:v>4.3898243058298325</c:v>
                </c:pt>
                <c:pt idx="1">
                  <c:v>4.2063929181566087</c:v>
                </c:pt>
                <c:pt idx="2">
                  <c:v>4.4949755771315347</c:v>
                </c:pt>
                <c:pt idx="3">
                  <c:v>4.3690356344634855</c:v>
                </c:pt>
                <c:pt idx="4">
                  <c:v>4.3101278167689916</c:v>
                </c:pt>
                <c:pt idx="5">
                  <c:v>4.1637800345922207</c:v>
                </c:pt>
                <c:pt idx="6">
                  <c:v>4.3076645175653949</c:v>
                </c:pt>
                <c:pt idx="7">
                  <c:v>4.2131639196820938</c:v>
                </c:pt>
                <c:pt idx="8">
                  <c:v>4.1746148391601841</c:v>
                </c:pt>
              </c:numCache>
            </c:numRef>
          </c:xVal>
          <c:yVal>
            <c:numRef>
              <c:f>PIB_Percapita!$AE$6:$AE$14</c:f>
              <c:numCache>
                <c:formatCode>0.00</c:formatCode>
                <c:ptCount val="9"/>
                <c:pt idx="0">
                  <c:v>0.12621501474809996</c:v>
                </c:pt>
                <c:pt idx="1">
                  <c:v>9.1636858493855278E-2</c:v>
                </c:pt>
                <c:pt idx="2">
                  <c:v>0.26255715186422052</c:v>
                </c:pt>
                <c:pt idx="3">
                  <c:v>0.18524865281227298</c:v>
                </c:pt>
                <c:pt idx="4">
                  <c:v>0.20708011009074601</c:v>
                </c:pt>
                <c:pt idx="5">
                  <c:v>5.7975588502268388E-2</c:v>
                </c:pt>
                <c:pt idx="6">
                  <c:v>0.1631944038761789</c:v>
                </c:pt>
                <c:pt idx="7">
                  <c:v>5.9604168283287372E-2</c:v>
                </c:pt>
                <c:pt idx="8">
                  <c:v>0.11902896354505538</c:v>
                </c:pt>
              </c:numCache>
            </c:numRef>
          </c:yVal>
          <c:smooth val="0"/>
          <c:extLst>
            <c:ext xmlns:c15="http://schemas.microsoft.com/office/drawing/2012/chart" uri="{02D57815-91ED-43cb-92C2-25804820EDAC}">
              <c15:datalabelsRange>
                <c15:f>PIB_Percapita!$Z$6:$Z$14</c15:f>
                <c15:dlblRangeCache>
                  <c:ptCount val="9"/>
                  <c:pt idx="0">
                    <c:v>Valle de Aburrá</c:v>
                  </c:pt>
                  <c:pt idx="1">
                    <c:v>Bajo Cauca</c:v>
                  </c:pt>
                  <c:pt idx="2">
                    <c:v>Magdalena Medio</c:v>
                  </c:pt>
                  <c:pt idx="3">
                    <c:v>Nordeste</c:v>
                  </c:pt>
                  <c:pt idx="4">
                    <c:v>Norte</c:v>
                  </c:pt>
                  <c:pt idx="5">
                    <c:v>Occidente</c:v>
                  </c:pt>
                  <c:pt idx="6">
                    <c:v>Oriente</c:v>
                  </c:pt>
                  <c:pt idx="7">
                    <c:v>Suroeste</c:v>
                  </c:pt>
                  <c:pt idx="8">
                    <c:v>Urabá</c:v>
                  </c:pt>
                </c15:dlblRangeCache>
              </c15:datalabelsRange>
            </c:ext>
            <c:ext xmlns:c16="http://schemas.microsoft.com/office/drawing/2014/chart" uri="{C3380CC4-5D6E-409C-BE32-E72D297353CC}">
              <c16:uniqueId val="{00000000-34B5-4784-8F31-E828379F513F}"/>
            </c:ext>
          </c:extLst>
        </c:ser>
        <c:dLbls>
          <c:showLegendKey val="0"/>
          <c:showVal val="0"/>
          <c:showCatName val="0"/>
          <c:showSerName val="0"/>
          <c:showPercent val="0"/>
          <c:showBubbleSize val="0"/>
        </c:dLbls>
        <c:axId val="2138303663"/>
        <c:axId val="2138294511"/>
      </c:scatterChart>
      <c:valAx>
        <c:axId val="213830366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CO" b="1">
                    <a:solidFill>
                      <a:sysClr val="windowText" lastClr="000000"/>
                    </a:solidFill>
                  </a:rPr>
                  <a:t>Logaritmo del PIB per cápita</a:t>
                </a:r>
              </a:p>
            </c:rich>
          </c:tx>
          <c:layout>
            <c:manualLayout>
              <c:xMode val="edge"/>
              <c:yMode val="edge"/>
              <c:x val="0.43888649980213418"/>
              <c:y val="0.91965168652173246"/>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138294511"/>
        <c:crosses val="autoZero"/>
        <c:crossBetween val="midCat"/>
      </c:valAx>
      <c:valAx>
        <c:axId val="21382945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s-CO" sz="1000" b="1" i="0" baseline="0">
                    <a:solidFill>
                      <a:sysClr val="windowText" lastClr="000000"/>
                    </a:solidFill>
                    <a:effectLst/>
                  </a:rPr>
                  <a:t>Desviación estándar del log del PIB per cápita</a:t>
                </a:r>
                <a:endParaRPr lang="es-CO" sz="1000" b="1">
                  <a:solidFill>
                    <a:sysClr val="windowText" lastClr="000000"/>
                  </a:solidFill>
                  <a:effectLst/>
                </a:endParaRPr>
              </a:p>
            </c:rich>
          </c:tx>
          <c:layout>
            <c:manualLayout>
              <c:xMode val="edge"/>
              <c:yMode val="edge"/>
              <c:x val="1.9867552738854034E-2"/>
              <c:y val="0.1965914665708679"/>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138303663"/>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editAs="oneCell">
    <xdr:from>
      <xdr:col>0</xdr:col>
      <xdr:colOff>92850</xdr:colOff>
      <xdr:row>0</xdr:row>
      <xdr:rowOff>0</xdr:rowOff>
    </xdr:from>
    <xdr:to>
      <xdr:col>9</xdr:col>
      <xdr:colOff>664350</xdr:colOff>
      <xdr:row>52</xdr:row>
      <xdr:rowOff>152400</xdr:rowOff>
    </xdr:to>
    <xdr:pic>
      <xdr:nvPicPr>
        <xdr:cNvPr id="3" name="Imagen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50" y="0"/>
          <a:ext cx="7772400" cy="10058400"/>
        </a:xfrm>
        <a:prstGeom prst="rect">
          <a:avLst/>
        </a:prstGeom>
      </xdr:spPr>
    </xdr:pic>
    <xdr:clientData/>
  </xdr:twoCellAnchor>
  <xdr:twoCellAnchor editAs="oneCell">
    <xdr:from>
      <xdr:col>0</xdr:col>
      <xdr:colOff>91440</xdr:colOff>
      <xdr:row>153</xdr:row>
      <xdr:rowOff>57150</xdr:rowOff>
    </xdr:from>
    <xdr:to>
      <xdr:col>9</xdr:col>
      <xdr:colOff>662940</xdr:colOff>
      <xdr:row>206</xdr:row>
      <xdr:rowOff>19050</xdr:rowOff>
    </xdr:to>
    <xdr:pic>
      <xdr:nvPicPr>
        <xdr:cNvPr id="15" name="Imagen 14"/>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 y="28037790"/>
          <a:ext cx="7703820" cy="9654540"/>
        </a:xfrm>
        <a:prstGeom prst="rect">
          <a:avLst/>
        </a:prstGeom>
      </xdr:spPr>
    </xdr:pic>
    <xdr:clientData/>
  </xdr:twoCellAnchor>
  <xdr:twoCellAnchor editAs="oneCell">
    <xdr:from>
      <xdr:col>9</xdr:col>
      <xdr:colOff>381000</xdr:colOff>
      <xdr:row>0</xdr:row>
      <xdr:rowOff>0</xdr:rowOff>
    </xdr:from>
    <xdr:to>
      <xdr:col>19</xdr:col>
      <xdr:colOff>152400</xdr:colOff>
      <xdr:row>52</xdr:row>
      <xdr:rowOff>152400</xdr:rowOff>
    </xdr:to>
    <xdr:pic>
      <xdr:nvPicPr>
        <xdr:cNvPr id="16" name="Imagen 15"/>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81900" y="0"/>
          <a:ext cx="7772400" cy="10058400"/>
        </a:xfrm>
        <a:prstGeom prst="rect">
          <a:avLst/>
        </a:prstGeom>
      </xdr:spPr>
    </xdr:pic>
    <xdr:clientData/>
  </xdr:twoCellAnchor>
  <xdr:twoCellAnchor editAs="oneCell">
    <xdr:from>
      <xdr:col>9</xdr:col>
      <xdr:colOff>274320</xdr:colOff>
      <xdr:row>153</xdr:row>
      <xdr:rowOff>91440</xdr:rowOff>
    </xdr:from>
    <xdr:to>
      <xdr:col>19</xdr:col>
      <xdr:colOff>45720</xdr:colOff>
      <xdr:row>206</xdr:row>
      <xdr:rowOff>60960</xdr:rowOff>
    </xdr:to>
    <xdr:pic>
      <xdr:nvPicPr>
        <xdr:cNvPr id="17" name="Imagen 16"/>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06640" y="28072080"/>
          <a:ext cx="7696200" cy="9662160"/>
        </a:xfrm>
        <a:prstGeom prst="rect">
          <a:avLst/>
        </a:prstGeom>
      </xdr:spPr>
    </xdr:pic>
    <xdr:clientData/>
  </xdr:twoCellAnchor>
  <xdr:twoCellAnchor editAs="oneCell">
    <xdr:from>
      <xdr:col>18</xdr:col>
      <xdr:colOff>640080</xdr:colOff>
      <xdr:row>0</xdr:row>
      <xdr:rowOff>0</xdr:rowOff>
    </xdr:from>
    <xdr:to>
      <xdr:col>27</xdr:col>
      <xdr:colOff>510540</xdr:colOff>
      <xdr:row>52</xdr:row>
      <xdr:rowOff>152400</xdr:rowOff>
    </xdr:to>
    <xdr:pic>
      <xdr:nvPicPr>
        <xdr:cNvPr id="2" name="Imagen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4904720" y="0"/>
          <a:ext cx="7703820" cy="9662160"/>
        </a:xfrm>
        <a:prstGeom prst="rect">
          <a:avLst/>
        </a:prstGeom>
      </xdr:spPr>
    </xdr:pic>
    <xdr:clientData/>
  </xdr:twoCellAnchor>
  <xdr:twoCellAnchor editAs="oneCell">
    <xdr:from>
      <xdr:col>27</xdr:col>
      <xdr:colOff>150000</xdr:colOff>
      <xdr:row>0</xdr:row>
      <xdr:rowOff>0</xdr:rowOff>
    </xdr:from>
    <xdr:to>
      <xdr:col>36</xdr:col>
      <xdr:colOff>721500</xdr:colOff>
      <xdr:row>52</xdr:row>
      <xdr:rowOff>144780</xdr:rowOff>
    </xdr:to>
    <xdr:pic>
      <xdr:nvPicPr>
        <xdr:cNvPr id="14" name="Imagen 13"/>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2248000" y="0"/>
          <a:ext cx="7703820" cy="9654540"/>
        </a:xfrm>
        <a:prstGeom prst="rect">
          <a:avLst/>
        </a:prstGeom>
      </xdr:spPr>
    </xdr:pic>
    <xdr:clientData/>
  </xdr:twoCellAnchor>
  <xdr:twoCellAnchor editAs="oneCell">
    <xdr:from>
      <xdr:col>0</xdr:col>
      <xdr:colOff>86640</xdr:colOff>
      <xdr:row>51</xdr:row>
      <xdr:rowOff>48540</xdr:rowOff>
    </xdr:from>
    <xdr:to>
      <xdr:col>9</xdr:col>
      <xdr:colOff>654330</xdr:colOff>
      <xdr:row>104</xdr:row>
      <xdr:rowOff>10440</xdr:rowOff>
    </xdr:to>
    <xdr:pic>
      <xdr:nvPicPr>
        <xdr:cNvPr id="18" name="Imagen 1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6640" y="9375420"/>
          <a:ext cx="7700010" cy="9654540"/>
        </a:xfrm>
        <a:prstGeom prst="rect">
          <a:avLst/>
        </a:prstGeom>
      </xdr:spPr>
    </xdr:pic>
    <xdr:clientData/>
  </xdr:twoCellAnchor>
  <xdr:twoCellAnchor editAs="oneCell">
    <xdr:from>
      <xdr:col>9</xdr:col>
      <xdr:colOff>358560</xdr:colOff>
      <xdr:row>51</xdr:row>
      <xdr:rowOff>69000</xdr:rowOff>
    </xdr:from>
    <xdr:to>
      <xdr:col>19</xdr:col>
      <xdr:colOff>133770</xdr:colOff>
      <xdr:row>104</xdr:row>
      <xdr:rowOff>30900</xdr:rowOff>
    </xdr:to>
    <xdr:pic>
      <xdr:nvPicPr>
        <xdr:cNvPr id="19" name="Imagen 1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490880" y="9395880"/>
          <a:ext cx="7700010" cy="9654540"/>
        </a:xfrm>
        <a:prstGeom prst="rect">
          <a:avLst/>
        </a:prstGeom>
      </xdr:spPr>
    </xdr:pic>
    <xdr:clientData/>
  </xdr:twoCellAnchor>
  <xdr:twoCellAnchor editAs="oneCell">
    <xdr:from>
      <xdr:col>18</xdr:col>
      <xdr:colOff>600000</xdr:colOff>
      <xdr:row>51</xdr:row>
      <xdr:rowOff>89460</xdr:rowOff>
    </xdr:from>
    <xdr:to>
      <xdr:col>27</xdr:col>
      <xdr:colOff>466650</xdr:colOff>
      <xdr:row>104</xdr:row>
      <xdr:rowOff>58980</xdr:rowOff>
    </xdr:to>
    <xdr:pic>
      <xdr:nvPicPr>
        <xdr:cNvPr id="20" name="Imagen 1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4864640" y="9416340"/>
          <a:ext cx="7700010" cy="9662160"/>
        </a:xfrm>
        <a:prstGeom prst="rect">
          <a:avLst/>
        </a:prstGeom>
      </xdr:spPr>
    </xdr:pic>
    <xdr:clientData/>
  </xdr:twoCellAnchor>
  <xdr:twoCellAnchor editAs="oneCell">
    <xdr:from>
      <xdr:col>27</xdr:col>
      <xdr:colOff>140400</xdr:colOff>
      <xdr:row>51</xdr:row>
      <xdr:rowOff>87060</xdr:rowOff>
    </xdr:from>
    <xdr:to>
      <xdr:col>36</xdr:col>
      <xdr:colOff>708090</xdr:colOff>
      <xdr:row>104</xdr:row>
      <xdr:rowOff>48960</xdr:rowOff>
    </xdr:to>
    <xdr:pic>
      <xdr:nvPicPr>
        <xdr:cNvPr id="21" name="Imagen 2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2238400" y="9413940"/>
          <a:ext cx="7700010" cy="9654540"/>
        </a:xfrm>
        <a:prstGeom prst="rect">
          <a:avLst/>
        </a:prstGeom>
      </xdr:spPr>
    </xdr:pic>
    <xdr:clientData/>
  </xdr:twoCellAnchor>
  <xdr:twoCellAnchor editAs="oneCell">
    <xdr:from>
      <xdr:col>0</xdr:col>
      <xdr:colOff>99900</xdr:colOff>
      <xdr:row>101</xdr:row>
      <xdr:rowOff>168480</xdr:rowOff>
    </xdr:from>
    <xdr:to>
      <xdr:col>9</xdr:col>
      <xdr:colOff>675210</xdr:colOff>
      <xdr:row>154</xdr:row>
      <xdr:rowOff>130380</xdr:rowOff>
    </xdr:to>
    <xdr:pic>
      <xdr:nvPicPr>
        <xdr:cNvPr id="22" name="Imagen 2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99900" y="18639360"/>
          <a:ext cx="7707630" cy="9654540"/>
        </a:xfrm>
        <a:prstGeom prst="rect">
          <a:avLst/>
        </a:prstGeom>
      </xdr:spPr>
    </xdr:pic>
    <xdr:clientData/>
  </xdr:twoCellAnchor>
  <xdr:twoCellAnchor editAs="oneCell">
    <xdr:from>
      <xdr:col>9</xdr:col>
      <xdr:colOff>341340</xdr:colOff>
      <xdr:row>102</xdr:row>
      <xdr:rowOff>67020</xdr:rowOff>
    </xdr:from>
    <xdr:to>
      <xdr:col>19</xdr:col>
      <xdr:colOff>124170</xdr:colOff>
      <xdr:row>155</xdr:row>
      <xdr:rowOff>28920</xdr:rowOff>
    </xdr:to>
    <xdr:pic>
      <xdr:nvPicPr>
        <xdr:cNvPr id="23" name="Imagen 2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473660" y="18720780"/>
          <a:ext cx="7707630" cy="9654540"/>
        </a:xfrm>
        <a:prstGeom prst="rect">
          <a:avLst/>
        </a:prstGeom>
      </xdr:spPr>
    </xdr:pic>
    <xdr:clientData/>
  </xdr:twoCellAnchor>
  <xdr:twoCellAnchor editAs="oneCell">
    <xdr:from>
      <xdr:col>18</xdr:col>
      <xdr:colOff>643740</xdr:colOff>
      <xdr:row>102</xdr:row>
      <xdr:rowOff>117960</xdr:rowOff>
    </xdr:from>
    <xdr:to>
      <xdr:col>27</xdr:col>
      <xdr:colOff>518010</xdr:colOff>
      <xdr:row>155</xdr:row>
      <xdr:rowOff>79860</xdr:rowOff>
    </xdr:to>
    <xdr:pic>
      <xdr:nvPicPr>
        <xdr:cNvPr id="24" name="Imagen 2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4908380" y="18771720"/>
          <a:ext cx="7707630" cy="9654540"/>
        </a:xfrm>
        <a:prstGeom prst="rect">
          <a:avLst/>
        </a:prstGeom>
      </xdr:spPr>
    </xdr:pic>
    <xdr:clientData/>
  </xdr:twoCellAnchor>
  <xdr:twoCellAnchor editAs="oneCell">
    <xdr:from>
      <xdr:col>27</xdr:col>
      <xdr:colOff>214620</xdr:colOff>
      <xdr:row>102</xdr:row>
      <xdr:rowOff>77460</xdr:rowOff>
    </xdr:from>
    <xdr:to>
      <xdr:col>36</xdr:col>
      <xdr:colOff>789930</xdr:colOff>
      <xdr:row>155</xdr:row>
      <xdr:rowOff>46980</xdr:rowOff>
    </xdr:to>
    <xdr:pic>
      <xdr:nvPicPr>
        <xdr:cNvPr id="25" name="Imagen 2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2312620" y="18731220"/>
          <a:ext cx="7707630" cy="9662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603836</xdr:colOff>
      <xdr:row>162</xdr:row>
      <xdr:rowOff>100210</xdr:rowOff>
    </xdr:from>
    <xdr:to>
      <xdr:col>32</xdr:col>
      <xdr:colOff>203996</xdr:colOff>
      <xdr:row>173</xdr:row>
      <xdr:rowOff>2048530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32</xdr:col>
      <xdr:colOff>220436</xdr:colOff>
      <xdr:row>162</xdr:row>
      <xdr:rowOff>95250</xdr:rowOff>
    </xdr:from>
    <xdr:to>
      <xdr:col>39</xdr:col>
      <xdr:colOff>631853</xdr:colOff>
      <xdr:row>173</xdr:row>
      <xdr:rowOff>2021064</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653142</xdr:colOff>
      <xdr:row>162</xdr:row>
      <xdr:rowOff>102326</xdr:rowOff>
    </xdr:from>
    <xdr:to>
      <xdr:col>47</xdr:col>
      <xdr:colOff>253302</xdr:colOff>
      <xdr:row>173</xdr:row>
      <xdr:rowOff>2050646</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595746</xdr:colOff>
      <xdr:row>173</xdr:row>
      <xdr:rowOff>2022763</xdr:rowOff>
    </xdr:from>
    <xdr:to>
      <xdr:col>32</xdr:col>
      <xdr:colOff>195906</xdr:colOff>
      <xdr:row>187</xdr:row>
      <xdr:rowOff>69643</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221673</xdr:colOff>
      <xdr:row>173</xdr:row>
      <xdr:rowOff>2050472</xdr:rowOff>
    </xdr:from>
    <xdr:to>
      <xdr:col>39</xdr:col>
      <xdr:colOff>614313</xdr:colOff>
      <xdr:row>187</xdr:row>
      <xdr:rowOff>97352</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39</xdr:col>
      <xdr:colOff>651163</xdr:colOff>
      <xdr:row>173</xdr:row>
      <xdr:rowOff>2024495</xdr:rowOff>
    </xdr:from>
    <xdr:to>
      <xdr:col>47</xdr:col>
      <xdr:colOff>251323</xdr:colOff>
      <xdr:row>187</xdr:row>
      <xdr:rowOff>71375</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xdr:col>
      <xdr:colOff>568037</xdr:colOff>
      <xdr:row>187</xdr:row>
      <xdr:rowOff>83126</xdr:rowOff>
    </xdr:from>
    <xdr:to>
      <xdr:col>32</xdr:col>
      <xdr:colOff>168197</xdr:colOff>
      <xdr:row>190</xdr:row>
      <xdr:rowOff>111206</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32</xdr:col>
      <xdr:colOff>221673</xdr:colOff>
      <xdr:row>187</xdr:row>
      <xdr:rowOff>96982</xdr:rowOff>
    </xdr:from>
    <xdr:to>
      <xdr:col>39</xdr:col>
      <xdr:colOff>614313</xdr:colOff>
      <xdr:row>190</xdr:row>
      <xdr:rowOff>125062</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39</xdr:col>
      <xdr:colOff>659313</xdr:colOff>
      <xdr:row>187</xdr:row>
      <xdr:rowOff>92092</xdr:rowOff>
    </xdr:from>
    <xdr:to>
      <xdr:col>47</xdr:col>
      <xdr:colOff>259473</xdr:colOff>
      <xdr:row>190</xdr:row>
      <xdr:rowOff>120172</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318656</xdr:colOff>
      <xdr:row>139</xdr:row>
      <xdr:rowOff>756457</xdr:rowOff>
    </xdr:from>
    <xdr:to>
      <xdr:col>45</xdr:col>
      <xdr:colOff>65315</xdr:colOff>
      <xdr:row>157</xdr:row>
      <xdr:rowOff>163285</xdr:rowOff>
    </xdr:to>
    <xdr:graphicFrame macro="">
      <xdr:nvGraphicFramePr>
        <xdr:cNvPr id="12" name="Gráfico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299229</xdr:colOff>
      <xdr:row>210</xdr:row>
      <xdr:rowOff>136676</xdr:rowOff>
    </xdr:from>
    <xdr:to>
      <xdr:col>31</xdr:col>
      <xdr:colOff>690697</xdr:colOff>
      <xdr:row>233</xdr:row>
      <xdr:rowOff>41663</xdr:rowOff>
    </xdr:to>
    <xdr:graphicFrame macro="">
      <xdr:nvGraphicFramePr>
        <xdr:cNvPr id="1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31</xdr:col>
      <xdr:colOff>699826</xdr:colOff>
      <xdr:row>210</xdr:row>
      <xdr:rowOff>152401</xdr:rowOff>
    </xdr:from>
    <xdr:to>
      <xdr:col>39</xdr:col>
      <xdr:colOff>301158</xdr:colOff>
      <xdr:row>233</xdr:row>
      <xdr:rowOff>57388</xdr:rowOff>
    </xdr:to>
    <xdr:graphicFrame macro="">
      <xdr:nvGraphicFramePr>
        <xdr:cNvPr id="15"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39</xdr:col>
      <xdr:colOff>314011</xdr:colOff>
      <xdr:row>210</xdr:row>
      <xdr:rowOff>152401</xdr:rowOff>
    </xdr:from>
    <xdr:to>
      <xdr:col>46</xdr:col>
      <xdr:colOff>705479</xdr:colOff>
      <xdr:row>233</xdr:row>
      <xdr:rowOff>57388</xdr:rowOff>
    </xdr:to>
    <xdr:graphicFrame macro="">
      <xdr:nvGraphicFramePr>
        <xdr:cNvPr id="16" name="Gráfico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281354</xdr:colOff>
      <xdr:row>233</xdr:row>
      <xdr:rowOff>57017</xdr:rowOff>
    </xdr:from>
    <xdr:to>
      <xdr:col>31</xdr:col>
      <xdr:colOff>672822</xdr:colOff>
      <xdr:row>255</xdr:row>
      <xdr:rowOff>59306</xdr:rowOff>
    </xdr:to>
    <xdr:graphicFrame macro="">
      <xdr:nvGraphicFramePr>
        <xdr:cNvPr id="17" name="Gráfico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31</xdr:col>
      <xdr:colOff>691662</xdr:colOff>
      <xdr:row>233</xdr:row>
      <xdr:rowOff>70130</xdr:rowOff>
    </xdr:from>
    <xdr:to>
      <xdr:col>39</xdr:col>
      <xdr:colOff>300614</xdr:colOff>
      <xdr:row>255</xdr:row>
      <xdr:rowOff>66976</xdr:rowOff>
    </xdr:to>
    <xdr:graphicFrame macro="">
      <xdr:nvGraphicFramePr>
        <xdr:cNvPr id="1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39</xdr:col>
      <xdr:colOff>324896</xdr:colOff>
      <xdr:row>233</xdr:row>
      <xdr:rowOff>67408</xdr:rowOff>
    </xdr:from>
    <xdr:to>
      <xdr:col>46</xdr:col>
      <xdr:colOff>716364</xdr:colOff>
      <xdr:row>255</xdr:row>
      <xdr:rowOff>69697</xdr:rowOff>
    </xdr:to>
    <xdr:graphicFrame macro="">
      <xdr:nvGraphicFramePr>
        <xdr:cNvPr id="19" name="Gráfico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24</xdr:col>
      <xdr:colOff>286796</xdr:colOff>
      <xdr:row>255</xdr:row>
      <xdr:rowOff>97133</xdr:rowOff>
    </xdr:from>
    <xdr:to>
      <xdr:col>31</xdr:col>
      <xdr:colOff>678264</xdr:colOff>
      <xdr:row>277</xdr:row>
      <xdr:rowOff>26153</xdr:rowOff>
    </xdr:to>
    <xdr:graphicFrame macro="">
      <xdr:nvGraphicFramePr>
        <xdr:cNvPr id="20" name="Gráfico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754255</xdr:colOff>
      <xdr:row>255</xdr:row>
      <xdr:rowOff>108020</xdr:rowOff>
    </xdr:from>
    <xdr:to>
      <xdr:col>39</xdr:col>
      <xdr:colOff>363207</xdr:colOff>
      <xdr:row>277</xdr:row>
      <xdr:rowOff>37040</xdr:rowOff>
    </xdr:to>
    <xdr:graphicFrame macro="">
      <xdr:nvGraphicFramePr>
        <xdr:cNvPr id="21" name="Gráfico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39</xdr:col>
      <xdr:colOff>307083</xdr:colOff>
      <xdr:row>255</xdr:row>
      <xdr:rowOff>83278</xdr:rowOff>
    </xdr:from>
    <xdr:to>
      <xdr:col>46</xdr:col>
      <xdr:colOff>708943</xdr:colOff>
      <xdr:row>277</xdr:row>
      <xdr:rowOff>12298</xdr:rowOff>
    </xdr:to>
    <xdr:graphicFrame macro="">
      <xdr:nvGraphicFramePr>
        <xdr:cNvPr id="22" name="Gráfico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24</xdr:col>
      <xdr:colOff>318960</xdr:colOff>
      <xdr:row>277</xdr:row>
      <xdr:rowOff>40725</xdr:rowOff>
    </xdr:from>
    <xdr:to>
      <xdr:col>31</xdr:col>
      <xdr:colOff>720819</xdr:colOff>
      <xdr:row>298</xdr:row>
      <xdr:rowOff>140644</xdr:rowOff>
    </xdr:to>
    <xdr:graphicFrame macro="">
      <xdr:nvGraphicFramePr>
        <xdr:cNvPr id="23"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31</xdr:col>
      <xdr:colOff>697598</xdr:colOff>
      <xdr:row>277</xdr:row>
      <xdr:rowOff>40727</xdr:rowOff>
    </xdr:from>
    <xdr:to>
      <xdr:col>39</xdr:col>
      <xdr:colOff>306550</xdr:colOff>
      <xdr:row>298</xdr:row>
      <xdr:rowOff>140646</xdr:rowOff>
    </xdr:to>
    <xdr:graphicFrame macro="">
      <xdr:nvGraphicFramePr>
        <xdr:cNvPr id="24"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379523</xdr:colOff>
      <xdr:row>277</xdr:row>
      <xdr:rowOff>23904</xdr:rowOff>
    </xdr:from>
    <xdr:to>
      <xdr:col>46</xdr:col>
      <xdr:colOff>779205</xdr:colOff>
      <xdr:row>298</xdr:row>
      <xdr:rowOff>123823</xdr:rowOff>
    </xdr:to>
    <xdr:graphicFrame macro="">
      <xdr:nvGraphicFramePr>
        <xdr:cNvPr id="25"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675206</xdr:colOff>
      <xdr:row>196</xdr:row>
      <xdr:rowOff>31805</xdr:rowOff>
    </xdr:from>
    <xdr:to>
      <xdr:col>44</xdr:col>
      <xdr:colOff>29308</xdr:colOff>
      <xdr:row>208</xdr:row>
      <xdr:rowOff>29308</xdr:rowOff>
    </xdr:to>
    <xdr:graphicFrame macro="">
      <xdr:nvGraphicFramePr>
        <xdr:cNvPr id="26" name="Gráfico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277584</xdr:colOff>
      <xdr:row>2</xdr:row>
      <xdr:rowOff>70756</xdr:rowOff>
    </xdr:from>
    <xdr:to>
      <xdr:col>39</xdr:col>
      <xdr:colOff>391884</xdr:colOff>
      <xdr:row>21</xdr:row>
      <xdr:rowOff>163286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economia033\compartido\interna\series\DTF%20PROMEDIO%20MENSUAL%20DESDE%201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lsalinas\CC%20Regalias\Consejos%20comunales\Cifras%20soporte\Educaci&#243;n\COSTOS%20Y%20RECURSOS%20EDUCACION%20BAS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rhenals\gobierno\Gobierno\Cierre97\OPEF%201997%20Cier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TMES"/>
      <sheetName val="DFTMES (2)"/>
    </sheetNames>
    <sheetDataSet>
      <sheetData sheetId="0">
        <row r="3">
          <cell r="I3" t="str">
            <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P 2002 A 2020"/>
      <sheetName val="SGP-PRESUPUESTADO 2003"/>
      <sheetName val="Distr. S.G.P."/>
      <sheetName val="BASE DE COSTOS MUNICIPIOS-MEN"/>
      <sheetName val="CALIDAD-2002"/>
      <sheetName val="BASE DE COSTOS MUNICIPIOS-DNP"/>
      <sheetName val="PROPUESTA REFORMA PENSIONAL"/>
      <sheetName val="RESPUESTA DERECHO DE PETICION"/>
      <sheetName val="PICN para Educación"/>
      <sheetName val="SITUADO FISCAL 1993 A 1998"/>
      <sheetName val="SITUAD FISCAL Y FEC 1996 A 2002"/>
      <sheetName val="RECURSOS FEC"/>
      <sheetName val="COSTOS Vs. INGRESOS SGP-2002"/>
      <sheetName val="COMPARATIVO"/>
      <sheetName val="RESUMEN COSTOS Vs. SGP 2002"/>
      <sheetName val="SITUACION FINANCIERA A 2002"/>
      <sheetName val="SITUACION FINANCIERA 2003 11-12"/>
      <sheetName val="SITUACION FINANCIERA 2003-12-12"/>
      <sheetName val="EDUCACION Vs. SALUD"/>
      <sheetName val="Prestserv-MEN-Proyectar  SGP"/>
      <sheetName val="Prestserv-MEN-2001-Proy.2002"/>
      <sheetName val="Aportespatr.-MEN-2001-Proy.2002"/>
      <sheetName val="Respresaport-MEN-2001-Proy.2002"/>
      <sheetName val="Resumendeficit-MEN-2001"/>
      <sheetName val="costosprestservcdeudas-MEN-2001"/>
      <sheetName val="DEFICITCONVEN-MEN-2001"/>
      <sheetName val="Deudas Paragrafo 3 artículo 15 "/>
      <sheetName val="deudas verificadas a 2001"/>
      <sheetName val="Deudas a 31-12-2001-Millones"/>
      <sheetName val="DEUDAS A 31-12-2001-Pesos"/>
      <sheetName val="DEUDAS 31-12-2000"/>
      <sheetName val="GIROS SITUAD.FISCAL- 2000"/>
      <sheetName val="GIROS SITUADO FISCAL Y FEC 2001"/>
      <sheetName val="COMPROMISOS Y PAGOS SGP 2002"/>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1-VERSION DGP-SEPTIEM"/>
      <sheetName val="COSTOS 2000 Y 2001- PRESUPUESTO"/>
      <sheetName val="RESUMEN COSTOS 2001"/>
      <sheetName val="COSTOS 2001-ACTUALIZ.COSTOS MEN"/>
      <sheetName val="MENSUALIDAD 2002 DEPTOS Y MUNIC"/>
      <sheetName val="MENSUALIDAD 2002 MUNIC.NO CERTI"/>
      <sheetName val="EJECUCION  POR RUBRO A 2001"/>
      <sheetName val="COSTOS PROYECTADOS 2002"/>
      <sheetName val="TOTAL SITUADO FISCAL + $250.288"/>
      <sheetName val="SITUAD.FISC.FEC 96-01-PLAN FINA"/>
      <sheetName val="DISTRIBICION DE $784 Y $427"/>
      <sheetName val="TOTAL SITUADO 1996 Vs 2001"/>
      <sheetName val="SITUADO FISCAL 1993 "/>
      <sheetName val="RESUMEN 1996 A 2001 (2)"/>
      <sheetName val="RESUMEN 1996 A 2001"/>
      <sheetName val="SITUADO FISCAL 2001"/>
      <sheetName val="SITUADO FISCAL AFORADO"/>
      <sheetName val="VALOR UN PUNTO 200-9%-2,5%  "/>
      <sheetName val="VALOR PUNTO 2001-DECRETO 2713  "/>
      <sheetName val="VALOR PUNTO 2002-DECRETO 688"/>
      <sheetName val="VALOR PUNTO 2002-DECRETO 68 (3)"/>
      <sheetName val="VALOR PUNTO 2002-DECRETO 68 (4)"/>
      <sheetName val="incremento salarial por rangos"/>
      <sheetName val="VALOR PUNTO PROYECTADO 2003"/>
      <sheetName val="AHORRO POR POLÍTICA SALARIAL"/>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Hoja1"/>
      <sheetName val="COSTOS 2000 MEN"/>
      <sheetName val="COSTOS 2000-01 EN MILLONES"/>
      <sheetName val="CARTAGENA"/>
      <sheetName val="BOYACA"/>
      <sheetName val="ANTIOQUIA"/>
      <sheetName val="QUINDIO"/>
      <sheetName val="VALLE"/>
      <sheetName val="BOGOTA"/>
      <sheetName val="SUCRE"/>
      <sheetName val="HUILA"/>
      <sheetName val="VALOR PUNTO 2002-DECRETO 68 (2)"/>
      <sheetName val="DECRETOS SALARIALES DOCENTES"/>
      <sheetName val="EVOLUCION DE LOS SAL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CSF"/>
      <sheetName val="Seguim. SSF"/>
      <sheetName val="Seguimiento SSF"/>
      <sheetName val="Formato Largo"/>
      <sheetName val="Resumen OPEF"/>
      <sheetName val="Reporte OPEF"/>
      <sheetName val="Resumen MES OPEF"/>
      <sheetName val="Confis Marzo 7-97"/>
      <sheetName val="Reclasificación"/>
      <sheetName val="Historia desembolsos"/>
      <sheetName val="Contingencias 1997"/>
      <sheetName val="Formato FMI"/>
      <sheetName val="Elasticidad"/>
      <sheetName val="Que pasaría si...."/>
      <sheetName val="dici05"/>
    </sheetNames>
    <sheetDataSet>
      <sheetData sheetId="0" refreshError="1">
        <row r="1">
          <cell r="AE1">
            <v>1183.4304445100188</v>
          </cell>
          <cell r="AF1">
            <v>2737.1786575030073</v>
          </cell>
        </row>
        <row r="6">
          <cell r="L6" t="str">
            <v>TESORERIA</v>
          </cell>
          <cell r="M6" t="str">
            <v>RESTO</v>
          </cell>
          <cell r="N6" t="str">
            <v>TOTAL</v>
          </cell>
          <cell r="Q6" t="str">
            <v>Observ.</v>
          </cell>
          <cell r="R6" t="str">
            <v>Observ.</v>
          </cell>
          <cell r="S6" t="str">
            <v>Observ.</v>
          </cell>
          <cell r="T6" t="str">
            <v>Observ.</v>
          </cell>
          <cell r="U6" t="str">
            <v>Observ.</v>
          </cell>
          <cell r="V6" t="str">
            <v>Observ.</v>
          </cell>
          <cell r="W6" t="str">
            <v>Observ.</v>
          </cell>
          <cell r="X6" t="str">
            <v>Observ.</v>
          </cell>
          <cell r="Y6" t="str">
            <v>Observ.</v>
          </cell>
          <cell r="Z6" t="str">
            <v>Observ.</v>
          </cell>
          <cell r="AA6" t="str">
            <v xml:space="preserve">Total </v>
          </cell>
          <cell r="AB6" t="str">
            <v>% PIB</v>
          </cell>
          <cell r="AC6" t="str">
            <v>% PIB</v>
          </cell>
          <cell r="AD6" t="str">
            <v>% PIB</v>
          </cell>
          <cell r="AE6" t="str">
            <v>Progr.</v>
          </cell>
          <cell r="AF6" t="str">
            <v>Progr.</v>
          </cell>
          <cell r="AG6" t="str">
            <v>Progr.</v>
          </cell>
          <cell r="AH6" t="str">
            <v>Progr.</v>
          </cell>
          <cell r="AI6" t="str">
            <v>Progr.</v>
          </cell>
          <cell r="AJ6" t="str">
            <v>Progr.</v>
          </cell>
          <cell r="AK6" t="str">
            <v>Progr.</v>
          </cell>
          <cell r="AL6" t="str">
            <v>Progr.</v>
          </cell>
          <cell r="AM6" t="str">
            <v>Progr.</v>
          </cell>
          <cell r="AN6" t="str">
            <v>Progr.</v>
          </cell>
          <cell r="AO6" t="str">
            <v>Progr.</v>
          </cell>
          <cell r="AP6" t="str">
            <v>Observ.-Prog.</v>
          </cell>
          <cell r="AQ6" t="str">
            <v>Observ.-Prog.</v>
          </cell>
          <cell r="AR6" t="str">
            <v>Observ.-Prog.</v>
          </cell>
          <cell r="AS6" t="str">
            <v>Observ.-Prog.</v>
          </cell>
          <cell r="AT6" t="str">
            <v>Observ.-Prog.</v>
          </cell>
          <cell r="AU6" t="str">
            <v>Observ.-Prog.</v>
          </cell>
          <cell r="AV6" t="str">
            <v>Observ-Prog</v>
          </cell>
          <cell r="AW6" t="str">
            <v>Observ-Prog</v>
          </cell>
          <cell r="AX6" t="str">
            <v>Observ-Prog</v>
          </cell>
          <cell r="AY6" t="str">
            <v>Observ.</v>
          </cell>
          <cell r="AZ6" t="str">
            <v>Observ.</v>
          </cell>
          <cell r="BA6" t="str">
            <v>Observ.</v>
          </cell>
          <cell r="BB6" t="str">
            <v>Observ.</v>
          </cell>
          <cell r="BC6" t="str">
            <v>Observ.</v>
          </cell>
          <cell r="BD6" t="str">
            <v>Observ.</v>
          </cell>
          <cell r="BE6" t="str">
            <v>Observ.</v>
          </cell>
          <cell r="BF6" t="str">
            <v>Observ.</v>
          </cell>
          <cell r="BG6" t="str">
            <v>Observ.</v>
          </cell>
          <cell r="BH6" t="str">
            <v>Progr.</v>
          </cell>
          <cell r="BI6" t="str">
            <v>Progr.</v>
          </cell>
          <cell r="BJ6" t="str">
            <v>Progr.</v>
          </cell>
          <cell r="BK6" t="str">
            <v>Progr.</v>
          </cell>
          <cell r="BL6" t="str">
            <v>Progr.</v>
          </cell>
          <cell r="BM6" t="str">
            <v>Progr.</v>
          </cell>
          <cell r="BN6" t="str">
            <v>Progr.</v>
          </cell>
          <cell r="BO6" t="str">
            <v>Progr.</v>
          </cell>
          <cell r="BP6" t="str">
            <v>Progr.</v>
          </cell>
          <cell r="BQ6" t="str">
            <v>Observ-Progr</v>
          </cell>
          <cell r="BR6" t="str">
            <v>Observ-Progr</v>
          </cell>
          <cell r="BS6" t="str">
            <v>Observ-Progr</v>
          </cell>
          <cell r="BT6" t="str">
            <v>Observ-Progr</v>
          </cell>
          <cell r="BU6" t="str">
            <v>Observ-Progr</v>
          </cell>
          <cell r="BV6" t="str">
            <v>Observ-Progr</v>
          </cell>
          <cell r="BW6" t="str">
            <v>Observ-Progr</v>
          </cell>
          <cell r="BX6" t="str">
            <v>Observ-Progr</v>
          </cell>
          <cell r="BY6" t="str">
            <v>Observ-Progr</v>
          </cell>
          <cell r="BZ6" t="str">
            <v>Observ.</v>
          </cell>
          <cell r="CA6" t="str">
            <v>Observ.</v>
          </cell>
          <cell r="CB6" t="str">
            <v>Observ.</v>
          </cell>
          <cell r="CC6" t="str">
            <v>Observ.</v>
          </cell>
          <cell r="CD6" t="str">
            <v>Observ.</v>
          </cell>
          <cell r="CE6" t="str">
            <v>Diferencias</v>
          </cell>
          <cell r="CF6" t="str">
            <v>Variación</v>
          </cell>
        </row>
        <row r="7">
          <cell r="L7" t="str">
            <v>CSF</v>
          </cell>
          <cell r="M7" t="str">
            <v>SSF</v>
          </cell>
          <cell r="N7" t="str">
            <v>CSF+SSF</v>
          </cell>
          <cell r="Q7">
            <v>35490</v>
          </cell>
          <cell r="R7">
            <v>35521</v>
          </cell>
          <cell r="S7">
            <v>35551</v>
          </cell>
          <cell r="T7">
            <v>35582</v>
          </cell>
          <cell r="U7">
            <v>35612</v>
          </cell>
          <cell r="V7">
            <v>35643</v>
          </cell>
          <cell r="W7">
            <v>35674</v>
          </cell>
          <cell r="X7">
            <v>35704</v>
          </cell>
          <cell r="Y7">
            <v>35735</v>
          </cell>
          <cell r="Z7">
            <v>35765</v>
          </cell>
          <cell r="AA7">
            <v>1997</v>
          </cell>
          <cell r="AB7" t="str">
            <v>CSF</v>
          </cell>
          <cell r="AC7" t="str">
            <v>SSF</v>
          </cell>
          <cell r="AD7" t="str">
            <v>CSF+SSF</v>
          </cell>
          <cell r="AE7" t="str">
            <v>Ene</v>
          </cell>
          <cell r="AF7" t="str">
            <v>Feb</v>
          </cell>
          <cell r="AG7" t="str">
            <v>Mar</v>
          </cell>
          <cell r="AH7" t="str">
            <v>Abr</v>
          </cell>
          <cell r="AI7" t="str">
            <v>May</v>
          </cell>
          <cell r="AJ7" t="str">
            <v>Jun</v>
          </cell>
          <cell r="AK7" t="str">
            <v>Jul</v>
          </cell>
          <cell r="AL7" t="str">
            <v>Ago</v>
          </cell>
          <cell r="AM7" t="str">
            <v>Sep</v>
          </cell>
          <cell r="AN7" t="str">
            <v>Oct</v>
          </cell>
          <cell r="AO7" t="str">
            <v>Nov</v>
          </cell>
          <cell r="AP7" t="str">
            <v>Enero</v>
          </cell>
          <cell r="AQ7" t="str">
            <v>Febrero</v>
          </cell>
          <cell r="AR7" t="str">
            <v>Marzo</v>
          </cell>
          <cell r="AS7" t="str">
            <v>Abril</v>
          </cell>
          <cell r="AT7" t="str">
            <v>Mayo</v>
          </cell>
          <cell r="AU7" t="str">
            <v>Junio</v>
          </cell>
          <cell r="AV7" t="str">
            <v>Julio</v>
          </cell>
          <cell r="AW7" t="str">
            <v>Agosto</v>
          </cell>
          <cell r="AX7" t="str">
            <v>Septiembre</v>
          </cell>
          <cell r="AY7" t="str">
            <v>Ene-Feb</v>
          </cell>
          <cell r="AZ7" t="str">
            <v>Ene-Mar</v>
          </cell>
          <cell r="BA7" t="str">
            <v>Ene-Abr</v>
          </cell>
          <cell r="BB7" t="str">
            <v>Ene-May</v>
          </cell>
          <cell r="BC7" t="str">
            <v>Ene-Jun</v>
          </cell>
          <cell r="BD7" t="str">
            <v>Ene-Jul</v>
          </cell>
          <cell r="BE7" t="str">
            <v>Ene-Agos</v>
          </cell>
          <cell r="BF7" t="str">
            <v>Ene-Sep</v>
          </cell>
          <cell r="BG7" t="str">
            <v>Ene-Oct</v>
          </cell>
          <cell r="BH7" t="str">
            <v>Ene-Feb</v>
          </cell>
          <cell r="BI7" t="str">
            <v>Ene-Mar</v>
          </cell>
          <cell r="BJ7" t="str">
            <v>Ene-Abr</v>
          </cell>
          <cell r="BK7" t="str">
            <v>Ene-May</v>
          </cell>
          <cell r="BL7" t="str">
            <v>Ene-Jun</v>
          </cell>
          <cell r="BM7" t="str">
            <v>Ene-Jul</v>
          </cell>
          <cell r="BN7" t="str">
            <v>Ene-Agos</v>
          </cell>
          <cell r="BO7" t="str">
            <v>Ene-Sep</v>
          </cell>
          <cell r="BP7" t="str">
            <v>Ene-Oct</v>
          </cell>
          <cell r="BQ7" t="str">
            <v>Ene-Feb</v>
          </cell>
          <cell r="BR7" t="str">
            <v>Ene-Mar</v>
          </cell>
          <cell r="BS7" t="str">
            <v>Ene-Abr</v>
          </cell>
          <cell r="BT7" t="str">
            <v>Ene-May</v>
          </cell>
          <cell r="BU7" t="str">
            <v>Ene-Jun</v>
          </cell>
          <cell r="BV7" t="str">
            <v>Ene-Jul</v>
          </cell>
          <cell r="BW7" t="str">
            <v>Ene-Agos</v>
          </cell>
          <cell r="BX7" t="str">
            <v>Ene-Sep</v>
          </cell>
          <cell r="BY7" t="str">
            <v>Ene-Sep</v>
          </cell>
          <cell r="BZ7">
            <v>35065</v>
          </cell>
          <cell r="CA7">
            <v>35096</v>
          </cell>
          <cell r="CB7">
            <v>35125</v>
          </cell>
          <cell r="CC7" t="str">
            <v>Ene-Mar 97</v>
          </cell>
          <cell r="CD7" t="str">
            <v>Ene-Mar 96</v>
          </cell>
          <cell r="CE7" t="str">
            <v>Acumulados</v>
          </cell>
          <cell r="CF7" t="str">
            <v>%</v>
          </cell>
        </row>
        <row r="8">
          <cell r="L8">
            <v>14557.600269024355</v>
          </cell>
          <cell r="M8">
            <v>8.8000000000000007</v>
          </cell>
          <cell r="N8">
            <v>14566.400269024356</v>
          </cell>
          <cell r="Q8">
            <v>1117.3881319197103</v>
          </cell>
          <cell r="R8">
            <v>1138.0803272712687</v>
          </cell>
          <cell r="S8">
            <v>1179.738892452445</v>
          </cell>
          <cell r="T8">
            <v>1375.639549804662</v>
          </cell>
          <cell r="U8">
            <v>1498.7542982262826</v>
          </cell>
          <cell r="V8">
            <v>1516.3641834780656</v>
          </cell>
          <cell r="W8">
            <v>1291.9710539185546</v>
          </cell>
          <cell r="X8">
            <v>1380.3897833779629</v>
          </cell>
          <cell r="Y8">
            <v>1091.7683148956307</v>
          </cell>
          <cell r="Z8">
            <v>1511.5768379882973</v>
          </cell>
          <cell r="AA8">
            <v>15168.700840557482</v>
          </cell>
          <cell r="AB8">
            <v>13.527372489443918</v>
          </cell>
          <cell r="AC8">
            <v>8.1772322159718545E-3</v>
          </cell>
          <cell r="AD8">
            <v>13.535549721659891</v>
          </cell>
          <cell r="AE8">
            <v>726.33585039237164</v>
          </cell>
          <cell r="AF8">
            <v>1438.1227019431008</v>
          </cell>
          <cell r="AG8">
            <v>1024.6103000000001</v>
          </cell>
          <cell r="AH8">
            <v>1219.2702560502198</v>
          </cell>
          <cell r="AI8">
            <v>1025.0579905407249</v>
          </cell>
          <cell r="AJ8">
            <v>1318.5125198987557</v>
          </cell>
          <cell r="AK8">
            <v>1386.8531636086091</v>
          </cell>
          <cell r="AL8">
            <v>1364.2976459563383</v>
          </cell>
          <cell r="AM8">
            <v>1147.7798913150875</v>
          </cell>
          <cell r="AN8">
            <v>1361.7922812436839</v>
          </cell>
          <cell r="AO8">
            <v>972.18127346093422</v>
          </cell>
          <cell r="AP8">
            <v>16.457900064195314</v>
          </cell>
          <cell r="AQ8">
            <v>-113.88698517506805</v>
          </cell>
          <cell r="AR8">
            <v>92.777831919710252</v>
          </cell>
          <cell r="AS8">
            <v>-81.189928778951071</v>
          </cell>
          <cell r="AT8">
            <v>154.68090191172018</v>
          </cell>
          <cell r="AU8">
            <v>57.127029905906284</v>
          </cell>
          <cell r="AV8">
            <v>111.90113461767351</v>
          </cell>
          <cell r="AW8">
            <v>152.06653752172724</v>
          </cell>
          <cell r="AX8">
            <v>144.19116260346709</v>
          </cell>
          <cell r="AY8">
            <v>2057.1933626519794</v>
          </cell>
          <cell r="AZ8">
            <v>3166.6159067143199</v>
          </cell>
          <cell r="BA8">
            <v>4301.1716418341994</v>
          </cell>
          <cell r="BB8">
            <v>5477.3676340074853</v>
          </cell>
          <cell r="BC8">
            <v>6848.2653596374657</v>
          </cell>
          <cell r="BD8">
            <v>8344.2977585040571</v>
          </cell>
          <cell r="BE8">
            <v>9857.549639359484</v>
          </cell>
          <cell r="BF8">
            <v>11141.102098057449</v>
          </cell>
          <cell r="BG8">
            <v>12521.491881435413</v>
          </cell>
          <cell r="BH8">
            <v>2106.4596832266393</v>
          </cell>
          <cell r="BI8">
            <v>3189.068852335472</v>
          </cell>
          <cell r="BJ8">
            <v>4408.3391083856923</v>
          </cell>
          <cell r="BK8">
            <v>5433.3970989264171</v>
          </cell>
          <cell r="BL8">
            <v>6751.9096188251733</v>
          </cell>
          <cell r="BM8">
            <v>8138.7627824337815</v>
          </cell>
          <cell r="BN8">
            <v>9503.060428390123</v>
          </cell>
          <cell r="BO8">
            <v>10650.840319705208</v>
          </cell>
          <cell r="BP8">
            <v>12012.632600948893</v>
          </cell>
          <cell r="BQ8">
            <v>-49.266320574659574</v>
          </cell>
          <cell r="BR8">
            <v>-22.452945621152274</v>
          </cell>
          <cell r="BS8">
            <v>-107.16746655149332</v>
          </cell>
          <cell r="BT8">
            <v>43.970535081066949</v>
          </cell>
          <cell r="BU8">
            <v>96.355740812292964</v>
          </cell>
          <cell r="BV8">
            <v>205.5349760702762</v>
          </cell>
          <cell r="BW8">
            <v>354.48921096936294</v>
          </cell>
          <cell r="BX8">
            <v>490.26177835223962</v>
          </cell>
          <cell r="BY8">
            <v>508.85928048651846</v>
          </cell>
          <cell r="BZ8">
            <v>618.83898199999999</v>
          </cell>
          <cell r="CA8">
            <v>1132.2671618140002</v>
          </cell>
          <cell r="CB8">
            <v>923.91891799999996</v>
          </cell>
          <cell r="CC8">
            <v>3166.6159067143199</v>
          </cell>
          <cell r="CD8">
            <v>2675.0250618139994</v>
          </cell>
          <cell r="CE8">
            <v>491.59084490032046</v>
          </cell>
          <cell r="CF8">
            <v>18.377055673899399</v>
          </cell>
        </row>
        <row r="9">
          <cell r="L9">
            <v>12496.099613354061</v>
          </cell>
          <cell r="M9">
            <v>0</v>
          </cell>
          <cell r="N9">
            <v>12496.099613354061</v>
          </cell>
          <cell r="Q9">
            <v>918.67541202805012</v>
          </cell>
          <cell r="R9">
            <v>1041.3214851985501</v>
          </cell>
          <cell r="S9">
            <v>1060.4619888837797</v>
          </cell>
          <cell r="T9">
            <v>1183.4589118603099</v>
          </cell>
          <cell r="U9">
            <v>1175.3498713699</v>
          </cell>
          <cell r="V9">
            <v>1300.8273561133799</v>
          </cell>
          <cell r="W9">
            <v>1030.2689678214899</v>
          </cell>
          <cell r="X9">
            <v>1285.1797225266603</v>
          </cell>
          <cell r="Y9">
            <v>916.57072490871997</v>
          </cell>
          <cell r="Z9">
            <v>1367.4223958232521</v>
          </cell>
          <cell r="AA9">
            <v>13075.612779912501</v>
          </cell>
          <cell r="AB9">
            <v>11.611762310490029</v>
          </cell>
          <cell r="AC9" t="str">
            <v/>
          </cell>
          <cell r="AD9">
            <v>11.611762310490029</v>
          </cell>
          <cell r="AE9">
            <v>653.77829999999994</v>
          </cell>
          <cell r="AF9">
            <v>1354.6194</v>
          </cell>
          <cell r="AG9">
            <v>786.88030000000003</v>
          </cell>
          <cell r="AH9">
            <v>1121.4405222222222</v>
          </cell>
          <cell r="AI9">
            <v>935.23733791019799</v>
          </cell>
          <cell r="AJ9">
            <v>1193.5068379101976</v>
          </cell>
          <cell r="AK9">
            <v>1019.9875954975064</v>
          </cell>
          <cell r="AL9">
            <v>1247.3770828528786</v>
          </cell>
          <cell r="AM9">
            <v>891.50348140793017</v>
          </cell>
          <cell r="AN9">
            <v>1227.5820335033711</v>
          </cell>
          <cell r="AO9">
            <v>803.26734573661599</v>
          </cell>
          <cell r="AP9">
            <v>-76.766353117949734</v>
          </cell>
          <cell r="AQ9">
            <v>-135.55540350364004</v>
          </cell>
          <cell r="AR9">
            <v>131.79511202805008</v>
          </cell>
          <cell r="AS9">
            <v>-80.119037023672036</v>
          </cell>
          <cell r="AT9">
            <v>125.22465097358167</v>
          </cell>
          <cell r="AU9">
            <v>-10.047926049887792</v>
          </cell>
          <cell r="AV9">
            <v>155.36227587239364</v>
          </cell>
          <cell r="AW9">
            <v>53.450273260501262</v>
          </cell>
          <cell r="AX9">
            <v>138.76548641355976</v>
          </cell>
          <cell r="AY9">
            <v>1796.0759433784101</v>
          </cell>
          <cell r="AZ9">
            <v>2714.7513554064599</v>
          </cell>
          <cell r="BA9">
            <v>3756.0728406050107</v>
          </cell>
          <cell r="BB9">
            <v>4816.5348294887908</v>
          </cell>
          <cell r="BC9">
            <v>5999.9937413490998</v>
          </cell>
          <cell r="BD9">
            <v>7175.343612718998</v>
          </cell>
          <cell r="BE9">
            <v>8476.1709688323808</v>
          </cell>
          <cell r="BF9">
            <v>9506.4399366538692</v>
          </cell>
          <cell r="BG9">
            <v>10791.619659180531</v>
          </cell>
          <cell r="BH9">
            <v>2008.3977000000002</v>
          </cell>
          <cell r="BI9">
            <v>2795.2779999999998</v>
          </cell>
          <cell r="BJ9">
            <v>3916.7185222222224</v>
          </cell>
          <cell r="BK9">
            <v>4851.9558601324197</v>
          </cell>
          <cell r="BL9">
            <v>6045.4626980426183</v>
          </cell>
          <cell r="BM9">
            <v>7065.4502935401242</v>
          </cell>
          <cell r="BN9">
            <v>8312.8273763930047</v>
          </cell>
          <cell r="BO9">
            <v>9204.3308578009328</v>
          </cell>
          <cell r="BP9">
            <v>10431.912891304304</v>
          </cell>
          <cell r="BQ9">
            <v>-212.32175662158994</v>
          </cell>
          <cell r="BR9">
            <v>-80.526644593539771</v>
          </cell>
          <cell r="BS9">
            <v>-160.64568161721201</v>
          </cell>
          <cell r="BT9">
            <v>-35.421030643630175</v>
          </cell>
          <cell r="BU9">
            <v>-45.468956693518294</v>
          </cell>
          <cell r="BV9">
            <v>109.89331917887534</v>
          </cell>
          <cell r="BW9">
            <v>163.34359243937618</v>
          </cell>
          <cell r="BX9">
            <v>302.10907885293568</v>
          </cell>
          <cell r="BY9">
            <v>359.70676787622489</v>
          </cell>
          <cell r="BZ9">
            <v>506.79</v>
          </cell>
          <cell r="CA9">
            <v>1047.8119000000002</v>
          </cell>
          <cell r="CB9">
            <v>643.25349999999992</v>
          </cell>
          <cell r="CC9">
            <v>2714.7513554064599</v>
          </cell>
          <cell r="CD9">
            <v>2197.8553999999995</v>
          </cell>
          <cell r="CE9">
            <v>516.89595540646042</v>
          </cell>
          <cell r="CF9">
            <v>23.518196666007253</v>
          </cell>
        </row>
        <row r="10">
          <cell r="Q10">
            <v>612.18613506100019</v>
          </cell>
          <cell r="R10">
            <v>752.90155518899996</v>
          </cell>
          <cell r="S10">
            <v>709.49727737799981</v>
          </cell>
          <cell r="T10">
            <v>851.27870428699998</v>
          </cell>
          <cell r="U10">
            <v>803.17442898100001</v>
          </cell>
          <cell r="V10">
            <v>972.70713087999991</v>
          </cell>
          <cell r="W10">
            <v>690.39096822800002</v>
          </cell>
          <cell r="X10">
            <v>919.5669539930002</v>
          </cell>
          <cell r="Y10">
            <v>560.75002455699996</v>
          </cell>
          <cell r="Z10">
            <v>976.01564914280027</v>
          </cell>
          <cell r="AA10">
            <v>9152.5181370445007</v>
          </cell>
          <cell r="AB10">
            <v>8.0643945886236565</v>
          </cell>
          <cell r="AC10" t="e">
            <v>#VALUE!</v>
          </cell>
          <cell r="AD10">
            <v>8.0643945886236565</v>
          </cell>
          <cell r="AE10">
            <v>372.33579999999995</v>
          </cell>
          <cell r="AF10">
            <v>1072.5493999999999</v>
          </cell>
          <cell r="AG10">
            <v>494.41030000000001</v>
          </cell>
          <cell r="AH10">
            <v>798.19579999999996</v>
          </cell>
          <cell r="AI10">
            <v>600.26139999999998</v>
          </cell>
          <cell r="AJ10">
            <v>857.12189999999987</v>
          </cell>
          <cell r="AK10">
            <v>668.19430000000011</v>
          </cell>
          <cell r="AL10">
            <v>897.23910000000001</v>
          </cell>
          <cell r="AM10">
            <v>538.25220000000002</v>
          </cell>
          <cell r="AN10">
            <v>873.67699999999991</v>
          </cell>
          <cell r="AO10">
            <v>452.3449</v>
          </cell>
          <cell r="AP10">
            <v>-28.368856882299951</v>
          </cell>
          <cell r="AQ10">
            <v>-112.46703376999994</v>
          </cell>
          <cell r="AR10">
            <v>117.77583506100018</v>
          </cell>
          <cell r="AS10">
            <v>-45.294244810999999</v>
          </cell>
          <cell r="AT10">
            <v>109.23587737799983</v>
          </cell>
          <cell r="AU10">
            <v>-5.8431957129998864</v>
          </cell>
          <cell r="AV10">
            <v>134.98012898099989</v>
          </cell>
          <cell r="AW10">
            <v>75.468030879999901</v>
          </cell>
          <cell r="AX10">
            <v>152.138768228</v>
          </cell>
          <cell r="AY10">
            <v>1304.0493093476998</v>
          </cell>
          <cell r="AZ10">
            <v>1916.2354444087</v>
          </cell>
          <cell r="BA10">
            <v>2669.1369995977002</v>
          </cell>
          <cell r="BB10">
            <v>3378.6342769757002</v>
          </cell>
          <cell r="BC10">
            <v>4229.9129812626998</v>
          </cell>
          <cell r="BD10">
            <v>5033.0874102436992</v>
          </cell>
          <cell r="BE10">
            <v>6005.7945411236997</v>
          </cell>
          <cell r="BF10">
            <v>6696.1855093516988</v>
          </cell>
          <cell r="BG10">
            <v>7615.7524633446992</v>
          </cell>
          <cell r="BH10">
            <v>1444.8851999999999</v>
          </cell>
          <cell r="BI10">
            <v>1939.2954999999999</v>
          </cell>
          <cell r="BJ10">
            <v>2737.4913000000001</v>
          </cell>
          <cell r="BK10">
            <v>3337.7527</v>
          </cell>
          <cell r="BL10">
            <v>4194.8746000000001</v>
          </cell>
          <cell r="BM10">
            <v>4863.0689000000002</v>
          </cell>
          <cell r="BN10">
            <v>5760.3080000000009</v>
          </cell>
          <cell r="BO10">
            <v>6298.5601999999999</v>
          </cell>
          <cell r="BP10">
            <v>7172.2372000000005</v>
          </cell>
          <cell r="BQ10">
            <v>-140.83589065230001</v>
          </cell>
          <cell r="BR10">
            <v>-23.060055591299829</v>
          </cell>
          <cell r="BS10">
            <v>-68.354300402299941</v>
          </cell>
          <cell r="BT10">
            <v>40.881576975699772</v>
          </cell>
          <cell r="BU10">
            <v>35.038381262699659</v>
          </cell>
          <cell r="BV10">
            <v>170.01851024369944</v>
          </cell>
          <cell r="BW10">
            <v>245.48654112369877</v>
          </cell>
          <cell r="BX10">
            <v>397.62530935169843</v>
          </cell>
          <cell r="BY10">
            <v>443.51526334469872</v>
          </cell>
        </row>
        <row r="11">
          <cell r="F11" t="str">
            <v xml:space="preserve">  Renta </v>
          </cell>
          <cell r="L11">
            <v>4723.1066000000001</v>
          </cell>
          <cell r="N11">
            <v>4723.1066000000001</v>
          </cell>
          <cell r="O11">
            <v>243.55664311769996</v>
          </cell>
          <cell r="P11">
            <v>368.38189932499995</v>
          </cell>
          <cell r="Q11">
            <v>547.25089320100017</v>
          </cell>
          <cell r="R11">
            <v>273.53488764100001</v>
          </cell>
          <cell r="S11">
            <v>633.26266243399982</v>
          </cell>
          <cell r="T11">
            <v>407.06395279499992</v>
          </cell>
          <cell r="U11">
            <v>716.37736025599997</v>
          </cell>
          <cell r="V11">
            <v>457.37705655100001</v>
          </cell>
          <cell r="W11">
            <v>587.30996725600005</v>
          </cell>
          <cell r="X11">
            <v>336.76889635800006</v>
          </cell>
          <cell r="Y11">
            <v>371.95657846081235</v>
          </cell>
          <cell r="Z11">
            <v>121.77492272243373</v>
          </cell>
          <cell r="AA11">
            <v>5064.6157201179458</v>
          </cell>
          <cell r="AB11">
            <v>4.3888567555669642</v>
          </cell>
          <cell r="AC11" t="str">
            <v/>
          </cell>
          <cell r="AD11">
            <v>4.3888567555669642</v>
          </cell>
          <cell r="AE11">
            <v>300.03099999999995</v>
          </cell>
          <cell r="AF11">
            <v>412.96669999999995</v>
          </cell>
          <cell r="AG11">
            <v>411.47919999999999</v>
          </cell>
          <cell r="AH11">
            <v>256.96799999999996</v>
          </cell>
          <cell r="AI11">
            <v>517.72820000000002</v>
          </cell>
          <cell r="AJ11">
            <v>367.72089999999997</v>
          </cell>
          <cell r="AK11">
            <v>564.85660000000007</v>
          </cell>
          <cell r="AL11">
            <v>375.6336</v>
          </cell>
          <cell r="AM11">
            <v>444.8304</v>
          </cell>
          <cell r="AN11">
            <v>283.6225</v>
          </cell>
          <cell r="AO11">
            <v>353.4796</v>
          </cell>
          <cell r="AP11">
            <v>-56.474356882299986</v>
          </cell>
          <cell r="AQ11">
            <v>-44.584800674999997</v>
          </cell>
          <cell r="AR11">
            <v>135.77169320100018</v>
          </cell>
          <cell r="AS11">
            <v>16.566887641000051</v>
          </cell>
          <cell r="AT11">
            <v>115.53446243399981</v>
          </cell>
          <cell r="AU11">
            <v>39.343052794999949</v>
          </cell>
          <cell r="AV11">
            <v>151.5207602559999</v>
          </cell>
          <cell r="AW11">
            <v>81.743456551000008</v>
          </cell>
          <cell r="AX11">
            <v>142.47956725600005</v>
          </cell>
          <cell r="AY11">
            <v>611.93854244269994</v>
          </cell>
          <cell r="AZ11">
            <v>1159.1894356437001</v>
          </cell>
          <cell r="BA11">
            <v>1432.7243232847002</v>
          </cell>
          <cell r="BB11">
            <v>2065.9869857187</v>
          </cell>
          <cell r="BC11">
            <v>2473.0509385136997</v>
          </cell>
          <cell r="BD11">
            <v>3189.4282987696997</v>
          </cell>
          <cell r="BE11">
            <v>3646.8053553206996</v>
          </cell>
          <cell r="BF11">
            <v>4234.1153225766993</v>
          </cell>
          <cell r="BG11">
            <v>4570.8842189346997</v>
          </cell>
          <cell r="BH11">
            <v>712.9976999999999</v>
          </cell>
          <cell r="BI11">
            <v>1124.4768999999999</v>
          </cell>
          <cell r="BJ11">
            <v>1381.4449</v>
          </cell>
          <cell r="BK11">
            <v>1899.1731</v>
          </cell>
          <cell r="BL11">
            <v>2266.8939999999998</v>
          </cell>
          <cell r="BM11">
            <v>2831.7505999999998</v>
          </cell>
          <cell r="BN11">
            <v>3207.3842</v>
          </cell>
          <cell r="BO11">
            <v>3652.2145999999998</v>
          </cell>
          <cell r="BP11">
            <v>3935.8370999999997</v>
          </cell>
          <cell r="BQ11">
            <v>-101.05915755729995</v>
          </cell>
          <cell r="BR11">
            <v>34.712535643700221</v>
          </cell>
          <cell r="BS11">
            <v>51.279423284700215</v>
          </cell>
          <cell r="BT11">
            <v>166.81388571870002</v>
          </cell>
          <cell r="BU11">
            <v>206.15693851369997</v>
          </cell>
          <cell r="BV11">
            <v>357.67769876969987</v>
          </cell>
          <cell r="BW11">
            <v>439.42115532069965</v>
          </cell>
          <cell r="BX11">
            <v>581.90072257669954</v>
          </cell>
          <cell r="BY11">
            <v>635.04711893469994</v>
          </cell>
          <cell r="BZ11">
            <v>234.09999999999997</v>
          </cell>
          <cell r="CA11">
            <v>321.39999999999998</v>
          </cell>
          <cell r="CB11">
            <v>335.89999999999992</v>
          </cell>
          <cell r="CC11">
            <v>1159.1894356437001</v>
          </cell>
          <cell r="CD11">
            <v>891.39999999999986</v>
          </cell>
          <cell r="CE11">
            <v>267.78943564370024</v>
          </cell>
          <cell r="CF11">
            <v>30.041444429403221</v>
          </cell>
        </row>
        <row r="12">
          <cell r="F12" t="str">
            <v xml:space="preserve">  Ventas Internas</v>
          </cell>
          <cell r="L12">
            <v>3955.4621999999999</v>
          </cell>
          <cell r="N12">
            <v>3955.4621999999999</v>
          </cell>
          <cell r="O12">
            <v>100.41030000000001</v>
          </cell>
          <cell r="P12">
            <v>591.70046690499998</v>
          </cell>
          <cell r="Q12">
            <v>64.935241859999991</v>
          </cell>
          <cell r="R12">
            <v>479.36666754800001</v>
          </cell>
          <cell r="S12">
            <v>76.234614944000015</v>
          </cell>
          <cell r="T12">
            <v>444.214751492</v>
          </cell>
          <cell r="U12">
            <v>86.797068725000017</v>
          </cell>
          <cell r="V12">
            <v>515.3300743289999</v>
          </cell>
          <cell r="W12">
            <v>103.08100097199998</v>
          </cell>
          <cell r="X12">
            <v>582.79805763500019</v>
          </cell>
          <cell r="Y12">
            <v>188.79344609618767</v>
          </cell>
          <cell r="Z12">
            <v>854.24072642036651</v>
          </cell>
          <cell r="AA12">
            <v>4087.902416926554</v>
          </cell>
          <cell r="AB12">
            <v>3.6755378330566932</v>
          </cell>
          <cell r="AC12" t="str">
            <v/>
          </cell>
          <cell r="AD12">
            <v>3.6755378330566932</v>
          </cell>
          <cell r="AE12">
            <v>72.3048</v>
          </cell>
          <cell r="AF12">
            <v>659.58270000000005</v>
          </cell>
          <cell r="AG12">
            <v>82.931100000000001</v>
          </cell>
          <cell r="AH12">
            <v>541.2278</v>
          </cell>
          <cell r="AI12">
            <v>82.533199999999994</v>
          </cell>
          <cell r="AJ12">
            <v>489.40099999999995</v>
          </cell>
          <cell r="AK12">
            <v>103.3377</v>
          </cell>
          <cell r="AL12">
            <v>521.60550000000001</v>
          </cell>
          <cell r="AM12">
            <v>93.421800000000005</v>
          </cell>
          <cell r="AN12">
            <v>590.05449999999996</v>
          </cell>
          <cell r="AO12">
            <v>98.865300000000005</v>
          </cell>
          <cell r="AP12">
            <v>28.105500000000006</v>
          </cell>
          <cell r="AQ12">
            <v>-67.882233095000061</v>
          </cell>
          <cell r="AR12">
            <v>-17.99585814000001</v>
          </cell>
          <cell r="AS12">
            <v>-61.861132451999993</v>
          </cell>
          <cell r="AT12">
            <v>-6.298585055999979</v>
          </cell>
          <cell r="AU12">
            <v>-45.186248507999949</v>
          </cell>
          <cell r="AV12">
            <v>-16.540631274999981</v>
          </cell>
          <cell r="AW12">
            <v>-6.2754256710001073</v>
          </cell>
          <cell r="AX12">
            <v>9.6592009719999794</v>
          </cell>
          <cell r="AY12">
            <v>692.11076690499999</v>
          </cell>
          <cell r="AZ12">
            <v>757.04600876500001</v>
          </cell>
          <cell r="BA12">
            <v>1236.412676313</v>
          </cell>
          <cell r="BB12">
            <v>1312.647291257</v>
          </cell>
          <cell r="BC12">
            <v>1756.862042749</v>
          </cell>
          <cell r="BD12">
            <v>1843.6591114739999</v>
          </cell>
          <cell r="BE12">
            <v>2358.9891858029996</v>
          </cell>
          <cell r="BF12">
            <v>2462.0701867749995</v>
          </cell>
          <cell r="BG12">
            <v>3044.8682444099995</v>
          </cell>
          <cell r="BH12">
            <v>731.88750000000005</v>
          </cell>
          <cell r="BI12">
            <v>814.81860000000006</v>
          </cell>
          <cell r="BJ12">
            <v>1356.0464000000002</v>
          </cell>
          <cell r="BK12">
            <v>1438.5796000000003</v>
          </cell>
          <cell r="BL12">
            <v>1927.9806000000003</v>
          </cell>
          <cell r="BM12">
            <v>2031.3183000000004</v>
          </cell>
          <cell r="BN12">
            <v>2552.9238000000005</v>
          </cell>
          <cell r="BO12">
            <v>2646.3456000000006</v>
          </cell>
          <cell r="BP12">
            <v>3236.4001000000007</v>
          </cell>
          <cell r="BQ12">
            <v>-39.776733095000054</v>
          </cell>
          <cell r="BR12">
            <v>-57.77259123500005</v>
          </cell>
          <cell r="BS12">
            <v>-119.63372368700016</v>
          </cell>
          <cell r="BT12">
            <v>-125.93230874300025</v>
          </cell>
          <cell r="BU12">
            <v>-171.11855725100031</v>
          </cell>
          <cell r="BV12">
            <v>-187.65918852600043</v>
          </cell>
          <cell r="BW12">
            <v>-193.93461419700088</v>
          </cell>
          <cell r="BX12">
            <v>-184.2754132250011</v>
          </cell>
          <cell r="BY12">
            <v>-191.53185559000121</v>
          </cell>
          <cell r="BZ12">
            <v>18.399999999999999</v>
          </cell>
          <cell r="CA12">
            <v>475.8</v>
          </cell>
          <cell r="CB12">
            <v>68.699999999999989</v>
          </cell>
          <cell r="CC12">
            <v>757.04600876500001</v>
          </cell>
          <cell r="CD12">
            <v>562.9</v>
          </cell>
          <cell r="CE12">
            <v>194.14600876500003</v>
          </cell>
          <cell r="CF12">
            <v>34.490319553206604</v>
          </cell>
        </row>
        <row r="13">
          <cell r="L13">
            <v>1083.5878093612414</v>
          </cell>
          <cell r="N13">
            <v>1083.5878093612414</v>
          </cell>
          <cell r="Q13">
            <v>87.581100000000021</v>
          </cell>
          <cell r="R13">
            <v>75.481886342485012</v>
          </cell>
          <cell r="S13">
            <v>100.79985627792065</v>
          </cell>
          <cell r="T13">
            <v>96.822372804126232</v>
          </cell>
          <cell r="U13">
            <v>119.95336933611877</v>
          </cell>
          <cell r="V13">
            <v>106.80132008960814</v>
          </cell>
          <cell r="W13">
            <v>121.30396975051718</v>
          </cell>
          <cell r="X13">
            <v>123.15117546677656</v>
          </cell>
          <cell r="Y13">
            <v>120.73640728030996</v>
          </cell>
          <cell r="Z13">
            <v>131.96731670782302</v>
          </cell>
          <cell r="AA13">
            <v>1221.3033438096857</v>
          </cell>
          <cell r="AB13">
            <v>1.0069033117662627</v>
          </cell>
          <cell r="AC13" t="str">
            <v/>
          </cell>
          <cell r="AD13">
            <v>1.0069033117662627</v>
          </cell>
          <cell r="AE13">
            <v>79.530992176990523</v>
          </cell>
          <cell r="AF13">
            <v>79.5</v>
          </cell>
          <cell r="AG13">
            <v>79.5</v>
          </cell>
          <cell r="AH13">
            <v>86.8</v>
          </cell>
          <cell r="AI13">
            <v>90.4</v>
          </cell>
          <cell r="AJ13">
            <v>90.4</v>
          </cell>
          <cell r="AK13">
            <v>96.6</v>
          </cell>
          <cell r="AL13">
            <v>96.7</v>
          </cell>
          <cell r="AM13">
            <v>96.7</v>
          </cell>
          <cell r="AN13">
            <v>96.7</v>
          </cell>
          <cell r="AO13">
            <v>96.7</v>
          </cell>
          <cell r="AP13">
            <v>-17.211794713990507</v>
          </cell>
          <cell r="AQ13">
            <v>-5.1146277089999614</v>
          </cell>
          <cell r="AR13">
            <v>8.0811000000000206</v>
          </cell>
          <cell r="AS13">
            <v>-11.318113657514985</v>
          </cell>
          <cell r="AT13">
            <v>10.399856277920648</v>
          </cell>
          <cell r="AU13">
            <v>6.4223728041262262</v>
          </cell>
          <cell r="AV13">
            <v>23.353369336118774</v>
          </cell>
          <cell r="AW13">
            <v>10.101320089608137</v>
          </cell>
          <cell r="AX13">
            <v>24.60396975051718</v>
          </cell>
          <cell r="AY13">
            <v>136.70456975400006</v>
          </cell>
          <cell r="AZ13">
            <v>224.28566975400008</v>
          </cell>
          <cell r="BA13">
            <v>299.76755609648512</v>
          </cell>
          <cell r="BB13">
            <v>400.56741237440576</v>
          </cell>
          <cell r="BC13">
            <v>497.38978517853201</v>
          </cell>
          <cell r="BD13">
            <v>617.34315451465079</v>
          </cell>
          <cell r="BE13">
            <v>724.1444746042589</v>
          </cell>
          <cell r="BF13">
            <v>845.44844435477603</v>
          </cell>
          <cell r="BG13">
            <v>968.59961982155255</v>
          </cell>
          <cell r="BH13">
            <v>159.03099217699054</v>
          </cell>
          <cell r="BI13">
            <v>238.53099217699054</v>
          </cell>
          <cell r="BJ13">
            <v>325.33099217699055</v>
          </cell>
          <cell r="BK13">
            <v>415.73099217699053</v>
          </cell>
          <cell r="BL13">
            <v>506.1309921769905</v>
          </cell>
          <cell r="BM13">
            <v>602.73099217699053</v>
          </cell>
          <cell r="BN13">
            <v>699.43099217699057</v>
          </cell>
          <cell r="BO13">
            <v>796.13099217699062</v>
          </cell>
          <cell r="BP13">
            <v>892.83099217699066</v>
          </cell>
          <cell r="BQ13">
            <v>-22.326422422990476</v>
          </cell>
          <cell r="BR13">
            <v>-14.245322422990455</v>
          </cell>
          <cell r="BS13">
            <v>-25.563436080505426</v>
          </cell>
          <cell r="BT13">
            <v>-15.163579802584763</v>
          </cell>
          <cell r="BU13">
            <v>-8.7412069984584946</v>
          </cell>
          <cell r="BV13">
            <v>14.612162337660266</v>
          </cell>
          <cell r="BW13">
            <v>24.713482427268332</v>
          </cell>
          <cell r="BX13">
            <v>49.317452177785412</v>
          </cell>
          <cell r="BY13">
            <v>75.768627644561889</v>
          </cell>
          <cell r="BZ13">
            <v>80.599999999999994</v>
          </cell>
          <cell r="CA13">
            <v>71.549000000000007</v>
          </cell>
          <cell r="CB13">
            <v>69.2</v>
          </cell>
          <cell r="CC13">
            <v>224.28566975400008</v>
          </cell>
          <cell r="CD13">
            <v>221.34899999999999</v>
          </cell>
          <cell r="CE13">
            <v>2.9366697540000928</v>
          </cell>
          <cell r="CF13">
            <v>1.3267147147717484</v>
          </cell>
        </row>
        <row r="14">
          <cell r="L14">
            <v>1889.9795039928199</v>
          </cell>
          <cell r="N14">
            <v>1889.9795039928199</v>
          </cell>
          <cell r="Q14">
            <v>142.834725642</v>
          </cell>
          <cell r="R14">
            <v>133.22379018051501</v>
          </cell>
          <cell r="S14">
            <v>177.96080820747937</v>
          </cell>
          <cell r="T14">
            <v>166.10573600583371</v>
          </cell>
          <cell r="U14">
            <v>189.71520713288123</v>
          </cell>
          <cell r="V14">
            <v>168.94491869539186</v>
          </cell>
          <cell r="W14">
            <v>177.70895279163273</v>
          </cell>
          <cell r="X14">
            <v>194.80812886039345</v>
          </cell>
          <cell r="Y14">
            <v>187.32168090269005</v>
          </cell>
          <cell r="Z14">
            <v>208.75756498844049</v>
          </cell>
          <cell r="AA14">
            <v>1975.8815134072579</v>
          </cell>
          <cell r="AB14">
            <v>1.7562274190427944</v>
          </cell>
          <cell r="AC14" t="str">
            <v/>
          </cell>
          <cell r="AD14">
            <v>1.7562274190427944</v>
          </cell>
          <cell r="AE14">
            <v>140.46900782300949</v>
          </cell>
          <cell r="AF14">
            <v>140.5</v>
          </cell>
          <cell r="AG14">
            <v>140.5</v>
          </cell>
          <cell r="AH14">
            <v>153.19999999999999</v>
          </cell>
          <cell r="AI14">
            <v>159.6</v>
          </cell>
          <cell r="AJ14">
            <v>159.6</v>
          </cell>
          <cell r="AK14">
            <v>170.6</v>
          </cell>
          <cell r="AL14">
            <v>170.8</v>
          </cell>
          <cell r="AM14">
            <v>170.8</v>
          </cell>
          <cell r="AN14">
            <v>170.8</v>
          </cell>
          <cell r="AO14">
            <v>170.8</v>
          </cell>
          <cell r="AP14">
            <v>-27.369007823009511</v>
          </cell>
          <cell r="AQ14">
            <v>-25.100000000000065</v>
          </cell>
          <cell r="AR14">
            <v>2.3347256419999951</v>
          </cell>
          <cell r="AS14">
            <v>-19.976209819484978</v>
          </cell>
          <cell r="AT14">
            <v>18.36080820747938</v>
          </cell>
          <cell r="AU14">
            <v>6.505736005833711</v>
          </cell>
          <cell r="AV14">
            <v>19.115207132881238</v>
          </cell>
          <cell r="AW14">
            <v>-1.8550813046081487</v>
          </cell>
          <cell r="AX14">
            <v>6.9089527916327143</v>
          </cell>
          <cell r="AY14">
            <v>228.49999999999991</v>
          </cell>
          <cell r="AZ14">
            <v>371.33472564199991</v>
          </cell>
          <cell r="BA14">
            <v>504.55851582251489</v>
          </cell>
          <cell r="BB14">
            <v>682.51932402999432</v>
          </cell>
          <cell r="BC14">
            <v>848.62506003582803</v>
          </cell>
          <cell r="BD14">
            <v>1038.3402671687093</v>
          </cell>
          <cell r="BE14">
            <v>1207.2851858641011</v>
          </cell>
          <cell r="BF14">
            <v>1384.9941386557339</v>
          </cell>
          <cell r="BG14">
            <v>1579.8022675161274</v>
          </cell>
          <cell r="BH14">
            <v>280.96900782300952</v>
          </cell>
          <cell r="BI14">
            <v>421.46900782300952</v>
          </cell>
          <cell r="BJ14">
            <v>574.66900782300945</v>
          </cell>
          <cell r="BK14">
            <v>734.26900782300947</v>
          </cell>
          <cell r="BL14">
            <v>893.8690078230095</v>
          </cell>
          <cell r="BM14">
            <v>1064.4690078230094</v>
          </cell>
          <cell r="BN14">
            <v>1235.2690078230094</v>
          </cell>
          <cell r="BO14">
            <v>1406.0690078230093</v>
          </cell>
          <cell r="BP14">
            <v>1576.8690078230093</v>
          </cell>
          <cell r="BQ14">
            <v>-52.469007823009605</v>
          </cell>
          <cell r="BR14">
            <v>-50.13428218100961</v>
          </cell>
          <cell r="BS14">
            <v>-70.11049200049456</v>
          </cell>
          <cell r="BT14">
            <v>-51.749683793015151</v>
          </cell>
          <cell r="BU14">
            <v>-45.243947787181469</v>
          </cell>
          <cell r="BV14">
            <v>-26.128740654300145</v>
          </cell>
          <cell r="BW14">
            <v>-27.983821958908266</v>
          </cell>
          <cell r="BX14">
            <v>-21.074869167275438</v>
          </cell>
          <cell r="BY14">
            <v>2.9332596931180888</v>
          </cell>
          <cell r="BZ14">
            <v>124.9</v>
          </cell>
          <cell r="CA14">
            <v>127.649</v>
          </cell>
          <cell r="CB14">
            <v>125.8</v>
          </cell>
          <cell r="CC14">
            <v>371.33472564199991</v>
          </cell>
          <cell r="CD14">
            <v>378.34899999999999</v>
          </cell>
          <cell r="CE14">
            <v>-7.0142743580000797</v>
          </cell>
          <cell r="CF14">
            <v>-1.8539164522702767</v>
          </cell>
        </row>
        <row r="15">
          <cell r="L15">
            <v>790.43349999999998</v>
          </cell>
          <cell r="N15">
            <v>790.43349999999998</v>
          </cell>
          <cell r="Q15">
            <v>48.755678719580004</v>
          </cell>
          <cell r="R15">
            <v>61.927547688800004</v>
          </cell>
          <cell r="S15">
            <v>56.177978153059996</v>
          </cell>
          <cell r="T15">
            <v>65.378911245259999</v>
          </cell>
          <cell r="U15">
            <v>60.214436816019997</v>
          </cell>
          <cell r="V15">
            <v>49.163226856559994</v>
          </cell>
          <cell r="W15">
            <v>38.87063087264</v>
          </cell>
          <cell r="X15">
            <v>45.708496023000002</v>
          </cell>
          <cell r="Y15">
            <v>45.870645472</v>
          </cell>
          <cell r="Z15">
            <v>50.682198984188432</v>
          </cell>
          <cell r="AA15">
            <v>634.42619069857847</v>
          </cell>
          <cell r="AB15">
            <v>0.73449525917993053</v>
          </cell>
          <cell r="AC15" t="str">
            <v/>
          </cell>
          <cell r="AD15">
            <v>0.73449525917993053</v>
          </cell>
          <cell r="AE15">
            <v>60.442500000000003</v>
          </cell>
          <cell r="AF15">
            <v>60.4</v>
          </cell>
          <cell r="AG15">
            <v>60.4</v>
          </cell>
          <cell r="AH15">
            <v>67.674722222222201</v>
          </cell>
          <cell r="AI15">
            <v>68.014937910197958</v>
          </cell>
          <cell r="AJ15">
            <v>68.014937910197958</v>
          </cell>
          <cell r="AK15">
            <v>67.71493791019796</v>
          </cell>
          <cell r="AL15">
            <v>67.989937910197952</v>
          </cell>
          <cell r="AM15">
            <v>67.989937910197952</v>
          </cell>
          <cell r="AN15">
            <v>67.989937910197952</v>
          </cell>
          <cell r="AO15">
            <v>67.989937910197952</v>
          </cell>
          <cell r="AP15">
            <v>-4.2526461975098897</v>
          </cell>
          <cell r="AQ15">
            <v>-4.913413935020003</v>
          </cell>
          <cell r="AR15">
            <v>-11.644321280419994</v>
          </cell>
          <cell r="AS15">
            <v>-5.7471745334221964</v>
          </cell>
          <cell r="AT15">
            <v>-11.836959757137961</v>
          </cell>
          <cell r="AU15">
            <v>-2.6360266649379582</v>
          </cell>
          <cell r="AV15">
            <v>-7.5005010941779631</v>
          </cell>
          <cell r="AW15">
            <v>-18.826711053637958</v>
          </cell>
          <cell r="AX15">
            <v>-29.119307037557952</v>
          </cell>
          <cell r="AY15">
            <v>111.67643986747011</v>
          </cell>
          <cell r="AZ15">
            <v>160.43211858705013</v>
          </cell>
          <cell r="BA15">
            <v>222.35966627585015</v>
          </cell>
          <cell r="BB15">
            <v>278.53764442891014</v>
          </cell>
          <cell r="BC15">
            <v>343.91655567417013</v>
          </cell>
          <cell r="BD15">
            <v>404.13099249019012</v>
          </cell>
          <cell r="BE15">
            <v>453.29421934675014</v>
          </cell>
          <cell r="BF15">
            <v>492.16485021939013</v>
          </cell>
          <cell r="BG15">
            <v>537.87334624239008</v>
          </cell>
          <cell r="BH15">
            <v>120.8425</v>
          </cell>
          <cell r="BI15">
            <v>181.24250000000001</v>
          </cell>
          <cell r="BJ15">
            <v>248.91722222222222</v>
          </cell>
          <cell r="BK15">
            <v>316.93216013242017</v>
          </cell>
          <cell r="BL15">
            <v>384.94709804261811</v>
          </cell>
          <cell r="BM15">
            <v>452.66203595281604</v>
          </cell>
          <cell r="BN15">
            <v>520.65197386301395</v>
          </cell>
          <cell r="BO15">
            <v>588.64191177321186</v>
          </cell>
          <cell r="BP15">
            <v>656.63184968340977</v>
          </cell>
          <cell r="BQ15">
            <v>-9.1660601325298927</v>
          </cell>
          <cell r="BR15">
            <v>-20.81038141294988</v>
          </cell>
          <cell r="BS15">
            <v>-26.557555946372077</v>
          </cell>
          <cell r="BT15">
            <v>-38.394515703510024</v>
          </cell>
          <cell r="BU15">
            <v>-41.030542368447982</v>
          </cell>
          <cell r="BV15">
            <v>-48.531043462625917</v>
          </cell>
          <cell r="BW15">
            <v>-67.35775451626381</v>
          </cell>
          <cell r="BX15">
            <v>-96.477061553821727</v>
          </cell>
          <cell r="BY15">
            <v>-118.75850344101968</v>
          </cell>
          <cell r="BZ15">
            <v>47.09</v>
          </cell>
          <cell r="CA15">
            <v>49.25</v>
          </cell>
          <cell r="CB15">
            <v>42.348999999999997</v>
          </cell>
          <cell r="CC15">
            <v>160.43211858705013</v>
          </cell>
          <cell r="CD15">
            <v>138.68899999999999</v>
          </cell>
          <cell r="CE15">
            <v>21.743118587050134</v>
          </cell>
          <cell r="CF15">
            <v>15.677608596968851</v>
          </cell>
        </row>
        <row r="16">
          <cell r="L16">
            <v>17.53</v>
          </cell>
          <cell r="N16">
            <v>17.53</v>
          </cell>
          <cell r="Q16">
            <v>1.0177726054700003</v>
          </cell>
          <cell r="R16">
            <v>1.2982629337499993</v>
          </cell>
          <cell r="S16">
            <v>1.6454882013199992</v>
          </cell>
          <cell r="T16">
            <v>1.2337663840899999</v>
          </cell>
          <cell r="U16">
            <v>1.6918586908800002</v>
          </cell>
          <cell r="V16">
            <v>2.1747027288200016</v>
          </cell>
          <cell r="W16">
            <v>1.6216783936999981</v>
          </cell>
          <cell r="X16">
            <v>1.5270022994900003</v>
          </cell>
          <cell r="Y16">
            <v>1.519413526719994</v>
          </cell>
          <cell r="Z16">
            <v>-3.3399999999872421E-4</v>
          </cell>
          <cell r="AA16">
            <v>17.118780173479994</v>
          </cell>
          <cell r="AB16">
            <v>1.6289418266589386E-2</v>
          </cell>
          <cell r="AC16" t="str">
            <v/>
          </cell>
          <cell r="AD16">
            <v>1.6289418266589386E-2</v>
          </cell>
          <cell r="AE16">
            <v>1</v>
          </cell>
          <cell r="AF16">
            <v>1.67</v>
          </cell>
          <cell r="AG16">
            <v>12.07</v>
          </cell>
          <cell r="AH16">
            <v>15.57</v>
          </cell>
          <cell r="AI16">
            <v>16.960999999999999</v>
          </cell>
          <cell r="AJ16">
            <v>18.37</v>
          </cell>
          <cell r="AK16">
            <v>16.878357587308294</v>
          </cell>
          <cell r="AL16">
            <v>14.648044942680542</v>
          </cell>
          <cell r="AM16">
            <v>17.761343497732124</v>
          </cell>
          <cell r="AN16">
            <v>18.415095593173149</v>
          </cell>
          <cell r="AO16">
            <v>15.432507826418014</v>
          </cell>
          <cell r="AP16">
            <v>0.43595249885999721</v>
          </cell>
          <cell r="AQ16">
            <v>0.28321591038000271</v>
          </cell>
          <cell r="AR16">
            <v>-11.05222739453</v>
          </cell>
          <cell r="AS16">
            <v>-14.271737066250001</v>
          </cell>
          <cell r="AT16">
            <v>-15.315511798679999</v>
          </cell>
          <cell r="AU16">
            <v>-17.136233615910001</v>
          </cell>
          <cell r="AV16">
            <v>-15.186498896428294</v>
          </cell>
          <cell r="AW16">
            <v>-12.473342213860541</v>
          </cell>
          <cell r="AX16">
            <v>-16.139665104032126</v>
          </cell>
          <cell r="AY16">
            <v>3.3891684092399998</v>
          </cell>
          <cell r="AZ16">
            <v>4.4069410147100001</v>
          </cell>
          <cell r="BA16">
            <v>5.7052039484599995</v>
          </cell>
          <cell r="BB16">
            <v>7.3506921497799986</v>
          </cell>
          <cell r="BC16">
            <v>8.5844585338699986</v>
          </cell>
          <cell r="BD16">
            <v>10.276317224749999</v>
          </cell>
          <cell r="BE16">
            <v>12.45101995357</v>
          </cell>
          <cell r="BF16">
            <v>14.072698347269998</v>
          </cell>
          <cell r="BG16">
            <v>15.599700646759999</v>
          </cell>
          <cell r="BH16">
            <v>2.67</v>
          </cell>
          <cell r="BI16">
            <v>14.74</v>
          </cell>
          <cell r="BJ16">
            <v>30.310000000000002</v>
          </cell>
          <cell r="BK16">
            <v>47.271000000000001</v>
          </cell>
          <cell r="BL16">
            <v>65.641000000000005</v>
          </cell>
          <cell r="BM16">
            <v>82.519357587308292</v>
          </cell>
          <cell r="BN16">
            <v>97.167402529988834</v>
          </cell>
          <cell r="BO16">
            <v>114.92874602772096</v>
          </cell>
          <cell r="BP16">
            <v>133.34384162089412</v>
          </cell>
          <cell r="BQ16">
            <v>0.71916840923999992</v>
          </cell>
          <cell r="BR16">
            <v>-10.33305898529</v>
          </cell>
          <cell r="BS16">
            <v>-24.604796051540003</v>
          </cell>
          <cell r="BT16">
            <v>-39.920307850219999</v>
          </cell>
          <cell r="BU16">
            <v>-57.056541466130007</v>
          </cell>
          <cell r="BV16">
            <v>-72.24304036255829</v>
          </cell>
          <cell r="BW16">
            <v>-84.716382576418837</v>
          </cell>
          <cell r="BX16">
            <v>-100.85604768045096</v>
          </cell>
          <cell r="BY16">
            <v>-117.74414097413413</v>
          </cell>
          <cell r="BZ16">
            <v>1.7</v>
          </cell>
          <cell r="CA16">
            <v>2.1638999999999999</v>
          </cell>
          <cell r="CB16">
            <v>1.3045</v>
          </cell>
          <cell r="CC16">
            <v>4.4069410147100001</v>
          </cell>
          <cell r="CD16">
            <v>5.1684000000000001</v>
          </cell>
          <cell r="CE16">
            <v>-0.76145898529</v>
          </cell>
          <cell r="CF16">
            <v>-14.732973169452823</v>
          </cell>
        </row>
        <row r="17">
          <cell r="L17">
            <v>36</v>
          </cell>
          <cell r="M17">
            <v>0</v>
          </cell>
          <cell r="N17">
            <v>36</v>
          </cell>
          <cell r="Q17">
            <v>26.3</v>
          </cell>
          <cell r="R17">
            <v>16.488442864</v>
          </cell>
          <cell r="S17">
            <v>14.380580665999998</v>
          </cell>
          <cell r="T17">
            <v>2.6394211340000004</v>
          </cell>
          <cell r="U17">
            <v>0.60057041300000003</v>
          </cell>
          <cell r="V17">
            <v>1.036056863</v>
          </cell>
          <cell r="W17">
            <v>0.37276778499999996</v>
          </cell>
          <cell r="X17">
            <v>0.41796588399999995</v>
          </cell>
          <cell r="Y17">
            <v>0.37255316999999993</v>
          </cell>
          <cell r="Z17">
            <v>0</v>
          </cell>
          <cell r="AA17">
            <v>74.364814778999985</v>
          </cell>
          <cell r="AB17">
            <v>3.3452313610793948E-2</v>
          </cell>
          <cell r="AC17">
            <v>0</v>
          </cell>
          <cell r="AD17">
            <v>3.3452313610793948E-2</v>
          </cell>
          <cell r="AE17">
            <v>0</v>
          </cell>
          <cell r="AF17">
            <v>0</v>
          </cell>
          <cell r="AG17">
            <v>0</v>
          </cell>
          <cell r="AH17">
            <v>0</v>
          </cell>
          <cell r="AI17">
            <v>0</v>
          </cell>
          <cell r="AJ17">
            <v>0</v>
          </cell>
          <cell r="AK17">
            <v>0</v>
          </cell>
          <cell r="AL17">
            <v>0</v>
          </cell>
          <cell r="AM17">
            <v>0</v>
          </cell>
          <cell r="AN17">
            <v>0</v>
          </cell>
          <cell r="AO17">
            <v>0</v>
          </cell>
          <cell r="AP17">
            <v>0</v>
          </cell>
          <cell r="AQ17">
            <v>11.756456</v>
          </cell>
          <cell r="AR17">
            <v>26.3</v>
          </cell>
          <cell r="AS17">
            <v>16.488442864</v>
          </cell>
          <cell r="AT17">
            <v>14.380580665999998</v>
          </cell>
          <cell r="AU17">
            <v>2.6394211340000004</v>
          </cell>
          <cell r="AV17">
            <v>0.60057041300000003</v>
          </cell>
          <cell r="AW17">
            <v>1.036056863</v>
          </cell>
          <cell r="AX17">
            <v>0.37276778499999996</v>
          </cell>
          <cell r="AY17">
            <v>11.756456</v>
          </cell>
          <cell r="AZ17">
            <v>38.056455999999997</v>
          </cell>
          <cell r="BA17">
            <v>54.544898863999997</v>
          </cell>
          <cell r="BB17">
            <v>68.92547952999999</v>
          </cell>
          <cell r="BC17">
            <v>71.564900663999993</v>
          </cell>
          <cell r="BD17">
            <v>72.165471076999992</v>
          </cell>
          <cell r="BE17">
            <v>73.201527939999991</v>
          </cell>
          <cell r="BF17">
            <v>73.574295724999985</v>
          </cell>
          <cell r="BG17">
            <v>73.992261608999982</v>
          </cell>
          <cell r="BH17">
            <v>0</v>
          </cell>
          <cell r="BI17">
            <v>0</v>
          </cell>
          <cell r="BJ17">
            <v>0</v>
          </cell>
          <cell r="BK17">
            <v>0</v>
          </cell>
          <cell r="BL17">
            <v>0</v>
          </cell>
          <cell r="BM17">
            <v>0</v>
          </cell>
          <cell r="BN17">
            <v>0</v>
          </cell>
          <cell r="BO17">
            <v>0</v>
          </cell>
          <cell r="BP17">
            <v>0</v>
          </cell>
          <cell r="BQ17">
            <v>11.756456</v>
          </cell>
          <cell r="BR17">
            <v>38.056455999999997</v>
          </cell>
          <cell r="BS17">
            <v>54.544898863999997</v>
          </cell>
          <cell r="BT17">
            <v>68.92547952999999</v>
          </cell>
          <cell r="BU17">
            <v>71.564900663999993</v>
          </cell>
          <cell r="BV17">
            <v>72.165471076999992</v>
          </cell>
          <cell r="BW17">
            <v>73.201527939999991</v>
          </cell>
          <cell r="BX17">
            <v>73.574295724999985</v>
          </cell>
          <cell r="BY17">
            <v>73.992261608999982</v>
          </cell>
          <cell r="BZ17">
            <v>0</v>
          </cell>
          <cell r="CA17">
            <v>0</v>
          </cell>
          <cell r="CB17">
            <v>0</v>
          </cell>
          <cell r="CC17">
            <v>38.056455999999997</v>
          </cell>
          <cell r="CD17">
            <v>0</v>
          </cell>
          <cell r="CE17">
            <v>38.056455999999997</v>
          </cell>
          <cell r="CF17" t="str">
            <v xml:space="preserve">n.a. </v>
          </cell>
        </row>
        <row r="18">
          <cell r="L18">
            <v>36</v>
          </cell>
          <cell r="M18">
            <v>0</v>
          </cell>
          <cell r="N18">
            <v>36</v>
          </cell>
          <cell r="Q18">
            <v>26.3</v>
          </cell>
          <cell r="R18">
            <v>16.488442864</v>
          </cell>
          <cell r="S18">
            <v>14.380580665999998</v>
          </cell>
          <cell r="T18">
            <v>2.6394211340000004</v>
          </cell>
          <cell r="U18">
            <v>0.60057041300000003</v>
          </cell>
          <cell r="V18">
            <v>1.036056863</v>
          </cell>
          <cell r="W18">
            <v>0.37276778499999996</v>
          </cell>
          <cell r="X18">
            <v>0.41796588399999995</v>
          </cell>
          <cell r="Y18">
            <v>0.37255316999999993</v>
          </cell>
          <cell r="Z18">
            <v>0</v>
          </cell>
          <cell r="AA18">
            <v>74.364814778999985</v>
          </cell>
          <cell r="AB18">
            <v>3.3452313610793948E-2</v>
          </cell>
          <cell r="AC18" t="str">
            <v/>
          </cell>
          <cell r="AD18">
            <v>3.3452313610793948E-2</v>
          </cell>
          <cell r="AE18">
            <v>0</v>
          </cell>
          <cell r="AF18">
            <v>0</v>
          </cell>
          <cell r="AG18">
            <v>0</v>
          </cell>
          <cell r="AH18">
            <v>0</v>
          </cell>
          <cell r="AI18">
            <v>0</v>
          </cell>
          <cell r="AJ18">
            <v>0</v>
          </cell>
          <cell r="AK18">
            <v>0</v>
          </cell>
          <cell r="AL18">
            <v>0</v>
          </cell>
          <cell r="AM18">
            <v>0</v>
          </cell>
          <cell r="AN18">
            <v>0</v>
          </cell>
          <cell r="AO18">
            <v>0</v>
          </cell>
          <cell r="AP18">
            <v>0</v>
          </cell>
          <cell r="AQ18">
            <v>11.756456</v>
          </cell>
          <cell r="AR18">
            <v>26.3</v>
          </cell>
          <cell r="AS18">
            <v>16.488442864</v>
          </cell>
          <cell r="AT18">
            <v>14.380580665999998</v>
          </cell>
          <cell r="AU18">
            <v>2.6394211340000004</v>
          </cell>
          <cell r="AV18">
            <v>0.60057041300000003</v>
          </cell>
          <cell r="AW18">
            <v>1.036056863</v>
          </cell>
          <cell r="AX18">
            <v>0.37276778499999996</v>
          </cell>
          <cell r="AY18">
            <v>11.756456</v>
          </cell>
          <cell r="AZ18">
            <v>38.056455999999997</v>
          </cell>
          <cell r="BA18">
            <v>54.544898863999997</v>
          </cell>
          <cell r="BB18">
            <v>68.92547952999999</v>
          </cell>
          <cell r="BC18">
            <v>71.564900663999993</v>
          </cell>
          <cell r="BD18">
            <v>72.165471076999992</v>
          </cell>
          <cell r="BE18">
            <v>73.201527939999991</v>
          </cell>
          <cell r="BF18">
            <v>73.574295724999985</v>
          </cell>
          <cell r="BG18">
            <v>73.992261608999982</v>
          </cell>
          <cell r="BI18">
            <v>0</v>
          </cell>
          <cell r="BJ18">
            <v>0</v>
          </cell>
          <cell r="BK18">
            <v>0</v>
          </cell>
          <cell r="BL18">
            <v>0</v>
          </cell>
          <cell r="BM18">
            <v>0</v>
          </cell>
          <cell r="BN18">
            <v>0</v>
          </cell>
          <cell r="BO18">
            <v>0</v>
          </cell>
          <cell r="BP18">
            <v>0</v>
          </cell>
          <cell r="BQ18">
            <v>11.756456</v>
          </cell>
          <cell r="BR18">
            <v>38.056455999999997</v>
          </cell>
          <cell r="BS18">
            <v>54.544898863999997</v>
          </cell>
          <cell r="BT18">
            <v>68.92547952999999</v>
          </cell>
          <cell r="BU18">
            <v>71.564900663999993</v>
          </cell>
          <cell r="BV18">
            <v>72.165471076999992</v>
          </cell>
          <cell r="BW18">
            <v>73.201527939999991</v>
          </cell>
          <cell r="BX18">
            <v>73.574295724999985</v>
          </cell>
          <cell r="BY18">
            <v>73.992261608999982</v>
          </cell>
          <cell r="BZ18">
            <v>0</v>
          </cell>
          <cell r="CA18">
            <v>0</v>
          </cell>
          <cell r="CB18">
            <v>0</v>
          </cell>
          <cell r="CC18">
            <v>38.056455999999997</v>
          </cell>
          <cell r="CD18">
            <v>0</v>
          </cell>
          <cell r="CE18">
            <v>38.056455999999997</v>
          </cell>
          <cell r="CF18" t="str">
            <v xml:space="preserve">n.a. </v>
          </cell>
        </row>
        <row r="19">
          <cell r="L19">
            <v>387.18270000000001</v>
          </cell>
          <cell r="M19">
            <v>0</v>
          </cell>
          <cell r="N19">
            <v>387.18270000000001</v>
          </cell>
          <cell r="Q19">
            <v>35.094471764150001</v>
          </cell>
          <cell r="R19">
            <v>35.14656270695</v>
          </cell>
          <cell r="S19">
            <v>29.180717095710001</v>
          </cell>
          <cell r="T19">
            <v>31.759557582969997</v>
          </cell>
          <cell r="U19">
            <v>26.012900590530002</v>
          </cell>
          <cell r="V19">
            <v>28.550581069179998</v>
          </cell>
          <cell r="W19">
            <v>29.711161721580002</v>
          </cell>
          <cell r="X19">
            <v>29.501093009100003</v>
          </cell>
          <cell r="Y19">
            <v>16.481547299860001</v>
          </cell>
          <cell r="Z19">
            <v>54.881081765122673</v>
          </cell>
          <cell r="AA19">
            <v>407.57820320317273</v>
          </cell>
          <cell r="AB19">
            <v>0.3597821418076097</v>
          </cell>
          <cell r="AC19" t="e">
            <v>#VALUE!</v>
          </cell>
          <cell r="AD19">
            <v>0.3597821418076097</v>
          </cell>
          <cell r="AE19">
            <v>29.198869108833222</v>
          </cell>
          <cell r="AF19">
            <v>28.8</v>
          </cell>
          <cell r="AG19">
            <v>31.3</v>
          </cell>
          <cell r="AH19">
            <v>27.130943987791408</v>
          </cell>
          <cell r="AI19">
            <v>30.444743670989389</v>
          </cell>
          <cell r="AJ19">
            <v>28.784751352719894</v>
          </cell>
          <cell r="AK19">
            <v>31.027972937692418</v>
          </cell>
          <cell r="AL19">
            <v>31.818774086118658</v>
          </cell>
          <cell r="AM19">
            <v>31.975064531434899</v>
          </cell>
          <cell r="AN19">
            <v>40.148619127596049</v>
          </cell>
          <cell r="AO19">
            <v>39.130534348595681</v>
          </cell>
          <cell r="AP19">
            <v>6.3351749155667729</v>
          </cell>
          <cell r="AQ19">
            <v>26.924484573620003</v>
          </cell>
          <cell r="AR19">
            <v>3.7944717641499963</v>
          </cell>
          <cell r="AS19">
            <v>8.0156187191585921</v>
          </cell>
          <cell r="AT19">
            <v>-1.2640265752793898</v>
          </cell>
          <cell r="AU19">
            <v>2.9748062302501026</v>
          </cell>
          <cell r="AV19">
            <v>-5.0150723471624161</v>
          </cell>
          <cell r="AW19">
            <v>-3.2681930169386604</v>
          </cell>
          <cell r="AX19">
            <v>-2.2639028098548977</v>
          </cell>
          <cell r="AY19">
            <v>91.258528598020007</v>
          </cell>
          <cell r="AZ19">
            <v>126.35300036216999</v>
          </cell>
          <cell r="BA19">
            <v>161.49956306912</v>
          </cell>
          <cell r="BB19">
            <v>190.68028016483001</v>
          </cell>
          <cell r="BC19">
            <v>222.43983774780003</v>
          </cell>
          <cell r="BD19">
            <v>357.64563622913556</v>
          </cell>
          <cell r="BE19">
            <v>277.00331940751005</v>
          </cell>
          <cell r="BF19">
            <v>306.71448112909002</v>
          </cell>
          <cell r="BG19">
            <v>336.21557413819005</v>
          </cell>
          <cell r="BH19">
            <v>0</v>
          </cell>
          <cell r="BI19">
            <v>89.29886910883323</v>
          </cell>
          <cell r="BJ19">
            <v>116.42981309662463</v>
          </cell>
          <cell r="BK19">
            <v>146.87455676761402</v>
          </cell>
          <cell r="BL19">
            <v>175.65930812033389</v>
          </cell>
          <cell r="BM19">
            <v>206.68728105802634</v>
          </cell>
          <cell r="BN19">
            <v>238.50605514414499</v>
          </cell>
          <cell r="BO19">
            <v>270.48111967557992</v>
          </cell>
          <cell r="BP19">
            <v>310.629738803176</v>
          </cell>
          <cell r="BQ19">
            <v>91.258528598020007</v>
          </cell>
          <cell r="BR19">
            <v>37.05413125333677</v>
          </cell>
          <cell r="BS19">
            <v>45.069749972495373</v>
          </cell>
          <cell r="BT19">
            <v>43.805723397215992</v>
          </cell>
          <cell r="BU19">
            <v>46.780529627466109</v>
          </cell>
          <cell r="BV19">
            <v>41.765457280303671</v>
          </cell>
          <cell r="BW19">
            <v>38.497264263365032</v>
          </cell>
          <cell r="BX19">
            <v>36.233361453510128</v>
          </cell>
          <cell r="BY19">
            <v>25.585835335014067</v>
          </cell>
          <cell r="BZ19">
            <v>24.199999999999996</v>
          </cell>
          <cell r="CA19">
            <v>15.7</v>
          </cell>
          <cell r="CB19">
            <v>23.898</v>
          </cell>
          <cell r="CC19">
            <v>126.35300036216999</v>
          </cell>
          <cell r="CD19">
            <v>63.797999999999995</v>
          </cell>
          <cell r="CE19">
            <v>62.555000362169999</v>
          </cell>
          <cell r="CF19">
            <v>98.051663629220357</v>
          </cell>
        </row>
        <row r="20">
          <cell r="L20">
            <v>334.5376</v>
          </cell>
          <cell r="N20">
            <v>334.5376</v>
          </cell>
          <cell r="Q20">
            <v>22.9039720259</v>
          </cell>
          <cell r="R20">
            <v>25.0219692973</v>
          </cell>
          <cell r="S20">
            <v>21.114573597</v>
          </cell>
          <cell r="T20">
            <v>20.491068197259999</v>
          </cell>
          <cell r="U20">
            <v>18.793302554930001</v>
          </cell>
          <cell r="V20">
            <v>20.673125192440001</v>
          </cell>
          <cell r="W20">
            <v>21.788663787080001</v>
          </cell>
          <cell r="X20">
            <v>23.042011341850003</v>
          </cell>
          <cell r="Y20">
            <v>10.44828470136</v>
          </cell>
          <cell r="Z20">
            <v>47.236163857398111</v>
          </cell>
          <cell r="AA20">
            <v>281.14187918592813</v>
          </cell>
          <cell r="AB20">
            <v>0.31086268638339837</v>
          </cell>
          <cell r="AC20" t="str">
            <v/>
          </cell>
          <cell r="AD20">
            <v>0.31086268638339837</v>
          </cell>
          <cell r="AE20">
            <v>22</v>
          </cell>
          <cell r="AF20">
            <v>22</v>
          </cell>
          <cell r="AG20">
            <v>22</v>
          </cell>
          <cell r="AH20">
            <v>23</v>
          </cell>
          <cell r="AI20">
            <v>26.92924657871426</v>
          </cell>
          <cell r="AJ20">
            <v>26.854149303394049</v>
          </cell>
          <cell r="AK20">
            <v>26.855239421008392</v>
          </cell>
          <cell r="AL20">
            <v>29.218076853133606</v>
          </cell>
          <cell r="AM20">
            <v>30.998947736553696</v>
          </cell>
          <cell r="AN20">
            <v>33.079835667980184</v>
          </cell>
          <cell r="AO20">
            <v>33.098148150243816</v>
          </cell>
          <cell r="AP20">
            <v>0.79152494470999457</v>
          </cell>
          <cell r="AQ20">
            <v>4.8372196887000065</v>
          </cell>
          <cell r="AR20">
            <v>0.90397202589999992</v>
          </cell>
          <cell r="AS20">
            <v>2.0219692973000001</v>
          </cell>
          <cell r="AT20">
            <v>-5.8146729817142599</v>
          </cell>
          <cell r="AU20">
            <v>-6.3630811061340502</v>
          </cell>
          <cell r="AV20">
            <v>-8.0619368660783906</v>
          </cell>
          <cell r="AW20">
            <v>-8.5449516606936058</v>
          </cell>
          <cell r="AX20">
            <v>-9.2102839494736948</v>
          </cell>
          <cell r="AY20">
            <v>49.628744633410001</v>
          </cell>
          <cell r="AZ20">
            <v>72.532716659309997</v>
          </cell>
          <cell r="BA20">
            <v>97.554685956610001</v>
          </cell>
          <cell r="BB20">
            <v>118.66925955361</v>
          </cell>
          <cell r="BC20">
            <v>139.16032775087001</v>
          </cell>
          <cell r="BD20">
            <v>157.9536303058</v>
          </cell>
          <cell r="BE20">
            <v>178.62675549824002</v>
          </cell>
          <cell r="BF20">
            <v>200.41541928532001</v>
          </cell>
          <cell r="BG20">
            <v>223.45743062717003</v>
          </cell>
          <cell r="BI20">
            <v>66</v>
          </cell>
          <cell r="BJ20">
            <v>89</v>
          </cell>
          <cell r="BK20">
            <v>115.92924657871426</v>
          </cell>
          <cell r="BL20">
            <v>142.78339588210829</v>
          </cell>
          <cell r="BM20">
            <v>169.6386353031167</v>
          </cell>
          <cell r="BN20">
            <v>198.8567121562503</v>
          </cell>
          <cell r="BO20">
            <v>229.855659892804</v>
          </cell>
          <cell r="BP20">
            <v>262.9354955607842</v>
          </cell>
          <cell r="BQ20">
            <v>49.628744633410001</v>
          </cell>
          <cell r="BR20">
            <v>6.5327166593099975</v>
          </cell>
          <cell r="BS20">
            <v>8.5546859566100011</v>
          </cell>
          <cell r="BT20">
            <v>2.7400129748957482</v>
          </cell>
          <cell r="BU20">
            <v>-3.6230681312382842</v>
          </cell>
          <cell r="BV20">
            <v>-11.685004997316696</v>
          </cell>
          <cell r="BW20">
            <v>-20.229956658010281</v>
          </cell>
          <cell r="BX20">
            <v>-29.440240607483986</v>
          </cell>
          <cell r="BY20">
            <v>-39.478064933614178</v>
          </cell>
          <cell r="BZ20">
            <v>16.5</v>
          </cell>
          <cell r="CA20">
            <v>10.1</v>
          </cell>
          <cell r="CB20">
            <v>18</v>
          </cell>
          <cell r="CC20">
            <v>72.532716659309997</v>
          </cell>
          <cell r="CD20">
            <v>44.6</v>
          </cell>
          <cell r="CE20">
            <v>27.932716659309996</v>
          </cell>
          <cell r="CF20">
            <v>62.629409550022409</v>
          </cell>
        </row>
        <row r="21">
          <cell r="L21">
            <v>146.351258</v>
          </cell>
          <cell r="N21">
            <v>146.351258</v>
          </cell>
          <cell r="Q21">
            <v>0</v>
          </cell>
          <cell r="R21">
            <v>0</v>
          </cell>
          <cell r="S21">
            <v>0</v>
          </cell>
          <cell r="T21">
            <v>0</v>
          </cell>
          <cell r="U21">
            <v>109.19289789080555</v>
          </cell>
          <cell r="V21">
            <v>0</v>
          </cell>
          <cell r="W21">
            <v>0</v>
          </cell>
          <cell r="X21">
            <v>0</v>
          </cell>
          <cell r="Y21">
            <v>31.230465983199998</v>
          </cell>
          <cell r="Z21">
            <v>7.9070483567900007</v>
          </cell>
          <cell r="AA21">
            <v>148.33041223079556</v>
          </cell>
          <cell r="AB21">
            <v>0.13599411610972822</v>
          </cell>
          <cell r="AC21" t="str">
            <v/>
          </cell>
          <cell r="AD21">
            <v>0.13599411610972822</v>
          </cell>
          <cell r="AE21">
            <v>0</v>
          </cell>
          <cell r="AF21">
            <v>0</v>
          </cell>
          <cell r="AG21">
            <v>0</v>
          </cell>
          <cell r="AH21">
            <v>0</v>
          </cell>
          <cell r="AI21">
            <v>0</v>
          </cell>
          <cell r="AJ21">
            <v>0</v>
          </cell>
          <cell r="AK21">
            <v>111.04121000000001</v>
          </cell>
          <cell r="AL21">
            <v>0</v>
          </cell>
          <cell r="AM21">
            <v>0</v>
          </cell>
          <cell r="AN21">
            <v>0</v>
          </cell>
          <cell r="AO21">
            <v>35.310048000000002</v>
          </cell>
          <cell r="AP21">
            <v>0</v>
          </cell>
          <cell r="AQ21">
            <v>0</v>
          </cell>
          <cell r="AR21">
            <v>0</v>
          </cell>
          <cell r="AS21">
            <v>0</v>
          </cell>
          <cell r="AT21">
            <v>0</v>
          </cell>
          <cell r="AU21">
            <v>0</v>
          </cell>
          <cell r="AV21">
            <v>-1.8483121091944525</v>
          </cell>
          <cell r="AW21">
            <v>0</v>
          </cell>
          <cell r="AX21">
            <v>0</v>
          </cell>
          <cell r="AY21">
            <v>0</v>
          </cell>
          <cell r="AZ21">
            <v>0</v>
          </cell>
          <cell r="BA21">
            <v>0</v>
          </cell>
          <cell r="BB21">
            <v>0</v>
          </cell>
          <cell r="BC21">
            <v>0</v>
          </cell>
          <cell r="BD21">
            <v>109.19289789080555</v>
          </cell>
          <cell r="BE21">
            <v>109.19289789080555</v>
          </cell>
          <cell r="BF21">
            <v>109.19289789080555</v>
          </cell>
          <cell r="BG21">
            <v>109.19289789080555</v>
          </cell>
          <cell r="BH21">
            <v>0</v>
          </cell>
          <cell r="BI21">
            <v>0</v>
          </cell>
          <cell r="BJ21">
            <v>0</v>
          </cell>
          <cell r="BK21">
            <v>0</v>
          </cell>
          <cell r="BL21">
            <v>0</v>
          </cell>
          <cell r="BM21">
            <v>111.04121000000001</v>
          </cell>
          <cell r="BN21">
            <v>111.04121000000001</v>
          </cell>
          <cell r="BO21">
            <v>111.04121000000001</v>
          </cell>
          <cell r="BP21">
            <v>111.04121000000001</v>
          </cell>
          <cell r="BQ21">
            <v>0</v>
          </cell>
          <cell r="BR21">
            <v>0</v>
          </cell>
          <cell r="BS21">
            <v>0</v>
          </cell>
          <cell r="BT21">
            <v>0</v>
          </cell>
          <cell r="BU21">
            <v>0</v>
          </cell>
          <cell r="BV21">
            <v>-1.8483121091944525</v>
          </cell>
          <cell r="BW21">
            <v>-1.8483121091944525</v>
          </cell>
          <cell r="BX21">
            <v>-1.8483121091944525</v>
          </cell>
          <cell r="BY21">
            <v>-1.8483121091944525</v>
          </cell>
          <cell r="CC21">
            <v>0</v>
          </cell>
          <cell r="CD21">
            <v>0</v>
          </cell>
          <cell r="CE21">
            <v>0</v>
          </cell>
          <cell r="CF21" t="str">
            <v xml:space="preserve">n.a. </v>
          </cell>
        </row>
        <row r="22">
          <cell r="L22">
            <v>52.645099999999999</v>
          </cell>
          <cell r="N22">
            <v>52.645099999999999</v>
          </cell>
          <cell r="Q22">
            <v>12.190499738249997</v>
          </cell>
          <cell r="R22">
            <v>10.12459340965</v>
          </cell>
          <cell r="S22">
            <v>8.0661434987099998</v>
          </cell>
          <cell r="T22">
            <v>11.26848938571</v>
          </cell>
          <cell r="U22">
            <v>7.2195980356000007</v>
          </cell>
          <cell r="V22">
            <v>7.8774558767399991</v>
          </cell>
          <cell r="W22">
            <v>7.9224979344999999</v>
          </cell>
          <cell r="X22">
            <v>6.4590816672500004</v>
          </cell>
          <cell r="Y22">
            <v>6.0332625985000004</v>
          </cell>
          <cell r="Z22">
            <v>7.6449179077245635</v>
          </cell>
          <cell r="AA22">
            <v>126.43632401724457</v>
          </cell>
          <cell r="AB22">
            <v>4.8919455424211347E-2</v>
          </cell>
          <cell r="AC22" t="str">
            <v/>
          </cell>
          <cell r="AD22">
            <v>4.8919455424211347E-2</v>
          </cell>
          <cell r="AE22">
            <v>7.19886910883322</v>
          </cell>
          <cell r="AF22">
            <v>6.8000000000000007</v>
          </cell>
          <cell r="AG22">
            <v>9.3000000000000007</v>
          </cell>
          <cell r="AH22">
            <v>4.1309439877914071</v>
          </cell>
          <cell r="AI22">
            <v>3.5154970922751296</v>
          </cell>
          <cell r="AJ22">
            <v>1.9306020493258464</v>
          </cell>
          <cell r="AK22">
            <v>4.1727335166840263</v>
          </cell>
          <cell r="AL22">
            <v>2.6006972329850533</v>
          </cell>
          <cell r="AM22">
            <v>0.97611679488120406</v>
          </cell>
          <cell r="AN22">
            <v>7.0687834596158625</v>
          </cell>
          <cell r="AO22">
            <v>6.0323861983518672</v>
          </cell>
          <cell r="AP22">
            <v>5.5436499708567784</v>
          </cell>
          <cell r="AQ22">
            <v>22.087264884919996</v>
          </cell>
          <cell r="AR22">
            <v>2.8904997382499964</v>
          </cell>
          <cell r="AS22">
            <v>5.993649421858593</v>
          </cell>
          <cell r="AT22">
            <v>4.5506464064348702</v>
          </cell>
          <cell r="AU22">
            <v>9.3378873363841528</v>
          </cell>
          <cell r="AV22">
            <v>3.0468645189159744</v>
          </cell>
          <cell r="AW22">
            <v>5.2767586437549454</v>
          </cell>
          <cell r="AX22">
            <v>6.9463811396187962</v>
          </cell>
          <cell r="AY22">
            <v>41.629783964609999</v>
          </cell>
          <cell r="AZ22">
            <v>53.820283702859996</v>
          </cell>
          <cell r="BA22">
            <v>63.94487711251</v>
          </cell>
          <cell r="BB22">
            <v>72.011020611220005</v>
          </cell>
          <cell r="BC22">
            <v>83.279509996930003</v>
          </cell>
          <cell r="BD22">
            <v>90.499108032530003</v>
          </cell>
          <cell r="BE22">
            <v>98.376563909270004</v>
          </cell>
          <cell r="BF22">
            <v>106.29906184377</v>
          </cell>
          <cell r="BG22">
            <v>112.75814351102001</v>
          </cell>
          <cell r="BI22">
            <v>23.298869108833223</v>
          </cell>
          <cell r="BJ22">
            <v>27.429813096624631</v>
          </cell>
          <cell r="BK22">
            <v>30.945310188899761</v>
          </cell>
          <cell r="BL22">
            <v>32.875912238225609</v>
          </cell>
          <cell r="BM22">
            <v>37.048645754909636</v>
          </cell>
          <cell r="BN22">
            <v>39.649342987894691</v>
          </cell>
          <cell r="BO22">
            <v>40.625459782775899</v>
          </cell>
          <cell r="BP22">
            <v>47.694243242391764</v>
          </cell>
          <cell r="BQ22">
            <v>41.629783964609999</v>
          </cell>
          <cell r="BR22">
            <v>30.521414594026773</v>
          </cell>
          <cell r="BS22">
            <v>36.515064015885372</v>
          </cell>
          <cell r="BT22">
            <v>41.065710422320244</v>
          </cell>
          <cell r="BU22">
            <v>50.403597758704393</v>
          </cell>
          <cell r="BV22">
            <v>53.450462277620368</v>
          </cell>
          <cell r="BW22">
            <v>58.727220921375313</v>
          </cell>
          <cell r="BX22">
            <v>65.673602060994114</v>
          </cell>
          <cell r="BY22">
            <v>65.063900268628245</v>
          </cell>
          <cell r="BZ22">
            <v>7.6999999999999957</v>
          </cell>
          <cell r="CA22">
            <v>5.6</v>
          </cell>
          <cell r="CB22">
            <v>5.8979999999999997</v>
          </cell>
          <cell r="CC22">
            <v>53.820283702859996</v>
          </cell>
          <cell r="CD22">
            <v>19.197999999999993</v>
          </cell>
          <cell r="CE22">
            <v>34.622283702860003</v>
          </cell>
          <cell r="CF22">
            <v>180.34318003364942</v>
          </cell>
        </row>
        <row r="23">
          <cell r="L23">
            <v>1674.3179556702951</v>
          </cell>
          <cell r="M23">
            <v>8.8000000000000007</v>
          </cell>
          <cell r="N23">
            <v>1683.117955670295</v>
          </cell>
          <cell r="Q23">
            <v>163.61824812751036</v>
          </cell>
          <cell r="R23">
            <v>61.612279365768785</v>
          </cell>
          <cell r="S23">
            <v>90.096186472955367</v>
          </cell>
          <cell r="T23">
            <v>160.4210803613822</v>
          </cell>
          <cell r="U23">
            <v>297.39152626585241</v>
          </cell>
          <cell r="V23">
            <v>186.98624629550562</v>
          </cell>
          <cell r="W23">
            <v>231.99092437548458</v>
          </cell>
          <cell r="X23">
            <v>65.708967842202497</v>
          </cell>
          <cell r="Y23">
            <v>158.71604268705073</v>
          </cell>
          <cell r="Z23">
            <v>89.273360399922467</v>
          </cell>
          <cell r="AA23">
            <v>1685.5098574418048</v>
          </cell>
          <cell r="AB23">
            <v>1.4198339210365529</v>
          </cell>
          <cell r="AC23" t="e">
            <v>#VALUE!</v>
          </cell>
          <cell r="AD23">
            <v>1.4280111532525248</v>
          </cell>
          <cell r="AE23">
            <v>43.358681283538402</v>
          </cell>
          <cell r="AF23">
            <v>54.703301943100755</v>
          </cell>
          <cell r="AG23">
            <v>206.42999999999998</v>
          </cell>
          <cell r="AH23">
            <v>70.698789840206189</v>
          </cell>
          <cell r="AI23">
            <v>59.375908959537576</v>
          </cell>
          <cell r="AJ23">
            <v>96.220930635838158</v>
          </cell>
          <cell r="AK23">
            <v>335.83759517341042</v>
          </cell>
          <cell r="AL23">
            <v>85.101789017341048</v>
          </cell>
          <cell r="AM23">
            <v>224.30134537572255</v>
          </cell>
          <cell r="AN23">
            <v>94.061628612716802</v>
          </cell>
          <cell r="AO23">
            <v>129.78339337572254</v>
          </cell>
          <cell r="AP23">
            <v>83.805314235128307</v>
          </cell>
          <cell r="AQ23">
            <v>-12.008406786217934</v>
          </cell>
          <cell r="AR23">
            <v>-50.777339729859634</v>
          </cell>
          <cell r="AS23">
            <v>-12.611102625827407</v>
          </cell>
          <cell r="AT23">
            <v>27.177377234257804</v>
          </cell>
          <cell r="AU23">
            <v>59.458325550864039</v>
          </cell>
          <cell r="AV23">
            <v>-38.446068907558015</v>
          </cell>
          <cell r="AW23">
            <v>101.88445727816458</v>
          </cell>
          <cell r="AX23">
            <v>7.6895789997620341</v>
          </cell>
          <cell r="AY23">
            <v>169.85889067554956</v>
          </cell>
          <cell r="AZ23">
            <v>325.51155094568986</v>
          </cell>
          <cell r="BA23">
            <v>383.59923816006869</v>
          </cell>
          <cell r="BB23">
            <v>470.15252435386401</v>
          </cell>
          <cell r="BC23">
            <v>625.83178054056623</v>
          </cell>
          <cell r="BD23">
            <v>811.30850955592302</v>
          </cell>
          <cell r="BE23">
            <v>1104.3753511195941</v>
          </cell>
          <cell r="BF23">
            <v>1327.9476802744889</v>
          </cell>
          <cell r="BG23">
            <v>1393.6566481166917</v>
          </cell>
          <cell r="BH23">
            <v>98.061983226639157</v>
          </cell>
          <cell r="BI23">
            <v>304.49198322663915</v>
          </cell>
          <cell r="BJ23">
            <v>375.19077306684534</v>
          </cell>
          <cell r="BK23">
            <v>434.56668202638292</v>
          </cell>
          <cell r="BL23">
            <v>530.78761266222102</v>
          </cell>
          <cell r="BM23">
            <v>866.62520783563139</v>
          </cell>
          <cell r="BN23">
            <v>951.72699685297243</v>
          </cell>
          <cell r="BO23">
            <v>1176.0283422286952</v>
          </cell>
          <cell r="BP23">
            <v>1270.089970841412</v>
          </cell>
          <cell r="BQ23">
            <v>71.79690744891036</v>
          </cell>
          <cell r="BR23">
            <v>21.019567719050727</v>
          </cell>
          <cell r="BS23">
            <v>8.4084650932233131</v>
          </cell>
          <cell r="BT23">
            <v>35.585842327481132</v>
          </cell>
          <cell r="BU23">
            <v>95.044167878345149</v>
          </cell>
          <cell r="BV23">
            <v>53.876199611097185</v>
          </cell>
          <cell r="BW23">
            <v>152.64835426662171</v>
          </cell>
          <cell r="BX23">
            <v>151.91933804579378</v>
          </cell>
          <cell r="BY23">
            <v>123.5666772752795</v>
          </cell>
          <cell r="BZ23">
            <v>87.848982000000007</v>
          </cell>
          <cell r="CA23">
            <v>68.755261813999994</v>
          </cell>
          <cell r="CB23">
            <v>256.76741800000002</v>
          </cell>
          <cell r="CC23">
            <v>325.51155094568986</v>
          </cell>
          <cell r="CD23">
            <v>413.37166181400005</v>
          </cell>
          <cell r="CE23">
            <v>-87.860110868310187</v>
          </cell>
          <cell r="CF23">
            <v>-21.254507501252849</v>
          </cell>
        </row>
        <row r="24">
          <cell r="L24">
            <v>493.00005823502755</v>
          </cell>
          <cell r="M24">
            <v>8.8000000000000007</v>
          </cell>
          <cell r="N24">
            <v>501.80005823502756</v>
          </cell>
          <cell r="Q24">
            <v>20.389989183469996</v>
          </cell>
          <cell r="R24">
            <v>23.18330702766</v>
          </cell>
          <cell r="S24">
            <v>26.06416653558</v>
          </cell>
          <cell r="T24">
            <v>47.061405926010011</v>
          </cell>
          <cell r="U24">
            <v>30.953203019040004</v>
          </cell>
          <cell r="V24">
            <v>36.708243836569999</v>
          </cell>
          <cell r="W24">
            <v>24.578930537091001</v>
          </cell>
          <cell r="X24">
            <v>18.250467203880003</v>
          </cell>
          <cell r="Y24">
            <v>20.02734643026</v>
          </cell>
          <cell r="Z24">
            <v>54.986501595973827</v>
          </cell>
          <cell r="AA24">
            <v>364.86700234252476</v>
          </cell>
          <cell r="AB24">
            <v>0.45811090439493946</v>
          </cell>
          <cell r="AC24">
            <v>8.1772322159718545E-3</v>
          </cell>
          <cell r="AD24">
            <v>0.46628813661091134</v>
          </cell>
          <cell r="AE24">
            <v>27.7</v>
          </cell>
          <cell r="AF24">
            <v>36</v>
          </cell>
          <cell r="AG24">
            <v>32.700000000000003</v>
          </cell>
          <cell r="AH24">
            <v>24.7</v>
          </cell>
          <cell r="AI24">
            <v>31.9</v>
          </cell>
          <cell r="AJ24">
            <v>52.1</v>
          </cell>
          <cell r="AK24">
            <v>39</v>
          </cell>
          <cell r="AL24">
            <v>43.2</v>
          </cell>
          <cell r="AM24">
            <v>43.2</v>
          </cell>
          <cell r="AN24">
            <v>43.2</v>
          </cell>
          <cell r="AO24">
            <v>43.2</v>
          </cell>
          <cell r="AP24">
            <v>10.564640287859877</v>
          </cell>
          <cell r="AQ24">
            <v>-11.601199240870002</v>
          </cell>
          <cell r="AR24">
            <v>-12.310010816530006</v>
          </cell>
          <cell r="AS24">
            <v>-1.5166929723399996</v>
          </cell>
          <cell r="AT24">
            <v>-5.8358334644199985</v>
          </cell>
          <cell r="AU24">
            <v>-5.0385940739899908</v>
          </cell>
          <cell r="AV24">
            <v>-8.0467969809599964</v>
          </cell>
          <cell r="AW24">
            <v>-6.4917561634300043</v>
          </cell>
          <cell r="AX24">
            <v>-18.621069462909002</v>
          </cell>
          <cell r="AY24">
            <v>62.663441046989874</v>
          </cell>
          <cell r="AZ24">
            <v>83.053430230459867</v>
          </cell>
          <cell r="BA24">
            <v>106.23673725811986</v>
          </cell>
          <cell r="BB24">
            <v>132.30090379369986</v>
          </cell>
          <cell r="BC24">
            <v>179.36230971970986</v>
          </cell>
          <cell r="BD24">
            <v>210.31551273874987</v>
          </cell>
          <cell r="BE24">
            <v>247.02375657531988</v>
          </cell>
          <cell r="BF24">
            <v>271.60268711241088</v>
          </cell>
          <cell r="BG24">
            <v>289.8531543162909</v>
          </cell>
          <cell r="BH24">
            <v>63.7</v>
          </cell>
          <cell r="BI24">
            <v>96.4</v>
          </cell>
          <cell r="BJ24">
            <v>121.10000000000001</v>
          </cell>
          <cell r="BK24">
            <v>153</v>
          </cell>
          <cell r="BL24">
            <v>205.1</v>
          </cell>
          <cell r="BM24">
            <v>244.1</v>
          </cell>
          <cell r="BN24">
            <v>287.3</v>
          </cell>
          <cell r="BO24">
            <v>330.5</v>
          </cell>
          <cell r="BP24">
            <v>373.7</v>
          </cell>
          <cell r="BQ24">
            <v>-1.0365589530101289</v>
          </cell>
          <cell r="BR24">
            <v>-13.346569769540139</v>
          </cell>
          <cell r="BS24">
            <v>-14.863262741880149</v>
          </cell>
          <cell r="BT24">
            <v>-20.69909620630014</v>
          </cell>
          <cell r="BU24">
            <v>-25.737690280290138</v>
          </cell>
          <cell r="BV24">
            <v>-33.784487261250121</v>
          </cell>
          <cell r="BW24">
            <v>-40.276243424680132</v>
          </cell>
          <cell r="BX24">
            <v>-58.897312887589123</v>
          </cell>
          <cell r="BY24">
            <v>-83.846845683709091</v>
          </cell>
          <cell r="BZ24">
            <v>25.247000000000003</v>
          </cell>
          <cell r="CA24">
            <v>20.698</v>
          </cell>
          <cell r="CB24">
            <v>19.547000000000001</v>
          </cell>
          <cell r="CC24">
            <v>83.053430230459867</v>
          </cell>
          <cell r="CD24">
            <v>65.492000000000004</v>
          </cell>
          <cell r="CE24">
            <v>17.561430230459862</v>
          </cell>
          <cell r="CF24">
            <v>26.814618931258561</v>
          </cell>
        </row>
        <row r="25">
          <cell r="L25">
            <v>74.080139435267796</v>
          </cell>
          <cell r="N25">
            <v>74.080139435267796</v>
          </cell>
          <cell r="Q25">
            <v>20.419145816216478</v>
          </cell>
          <cell r="R25">
            <v>18.153312371182583</v>
          </cell>
          <cell r="S25">
            <v>17.05947118514537</v>
          </cell>
          <cell r="T25">
            <v>12.247566229500725</v>
          </cell>
          <cell r="U25">
            <v>25.380658931673061</v>
          </cell>
          <cell r="V25">
            <v>21.110588443768986</v>
          </cell>
          <cell r="W25">
            <v>19.332088271396032</v>
          </cell>
          <cell r="X25">
            <v>22.45435902849901</v>
          </cell>
          <cell r="Y25">
            <v>36.47583390597061</v>
          </cell>
          <cell r="Z25">
            <v>17.618997905190007</v>
          </cell>
          <cell r="AA25">
            <v>225.48435435511669</v>
          </cell>
          <cell r="AB25">
            <v>6.8837557131108951E-2</v>
          </cell>
          <cell r="AC25" t="str">
            <v/>
          </cell>
          <cell r="AD25">
            <v>6.8837557131108951E-2</v>
          </cell>
          <cell r="AE25">
            <v>2</v>
          </cell>
          <cell r="AF25">
            <v>4.0999999999999996</v>
          </cell>
          <cell r="AG25">
            <v>5</v>
          </cell>
          <cell r="AH25">
            <v>22</v>
          </cell>
          <cell r="AI25">
            <v>10.4</v>
          </cell>
          <cell r="AJ25">
            <v>11.8</v>
          </cell>
          <cell r="AK25">
            <v>23.4</v>
          </cell>
          <cell r="AL25">
            <v>7.2</v>
          </cell>
          <cell r="AM25">
            <v>7.2</v>
          </cell>
          <cell r="AN25">
            <v>7.2</v>
          </cell>
          <cell r="AO25">
            <v>7.2</v>
          </cell>
          <cell r="AP25">
            <v>6.741418895517878</v>
          </cell>
          <cell r="AQ25">
            <v>2.3909133710559747</v>
          </cell>
          <cell r="AR25">
            <v>15.419145816216478</v>
          </cell>
          <cell r="AS25">
            <v>-3.846687628817417</v>
          </cell>
          <cell r="AT25">
            <v>6.6594711851453692</v>
          </cell>
          <cell r="AU25">
            <v>0.44756622950072433</v>
          </cell>
          <cell r="AV25">
            <v>1.9806589316730623</v>
          </cell>
          <cell r="AW25">
            <v>13.910588443768987</v>
          </cell>
          <cell r="AX25">
            <v>12.132088271396032</v>
          </cell>
          <cell r="AY25">
            <v>15.232332266573852</v>
          </cell>
          <cell r="AZ25">
            <v>35.651478082790334</v>
          </cell>
          <cell r="BA25">
            <v>53.804790453972913</v>
          </cell>
          <cell r="BB25">
            <v>70.864261639118283</v>
          </cell>
          <cell r="BC25">
            <v>83.111827868619002</v>
          </cell>
          <cell r="BD25">
            <v>108.49248680029206</v>
          </cell>
          <cell r="BE25">
            <v>129.60307524406105</v>
          </cell>
          <cell r="BF25">
            <v>148.93516351545708</v>
          </cell>
          <cell r="BG25">
            <v>171.38952254395608</v>
          </cell>
          <cell r="BH25">
            <v>6.1</v>
          </cell>
          <cell r="BI25">
            <v>11.1</v>
          </cell>
          <cell r="BJ25">
            <v>33.1</v>
          </cell>
          <cell r="BK25">
            <v>43.5</v>
          </cell>
          <cell r="BL25">
            <v>55.3</v>
          </cell>
          <cell r="BM25">
            <v>78.699999999999989</v>
          </cell>
          <cell r="BN25">
            <v>85.899999999999991</v>
          </cell>
          <cell r="BO25">
            <v>93.1</v>
          </cell>
          <cell r="BP25">
            <v>100.3</v>
          </cell>
          <cell r="BQ25">
            <v>9.1323322665738527</v>
          </cell>
          <cell r="BR25">
            <v>24.551478082790332</v>
          </cell>
          <cell r="BS25">
            <v>20.704790453972912</v>
          </cell>
          <cell r="BT25">
            <v>27.364261639118283</v>
          </cell>
          <cell r="BU25">
            <v>27.811827868619005</v>
          </cell>
          <cell r="BV25">
            <v>29.792486800292068</v>
          </cell>
          <cell r="BW25">
            <v>43.703075244061054</v>
          </cell>
          <cell r="BX25">
            <v>55.835163515457083</v>
          </cell>
          <cell r="BY25">
            <v>71.089522543956079</v>
          </cell>
          <cell r="BZ25">
            <v>23.351859999999999</v>
          </cell>
          <cell r="CA25">
            <v>20.5769068</v>
          </cell>
          <cell r="CB25">
            <v>29.963000000000001</v>
          </cell>
          <cell r="CC25">
            <v>35.651478082790334</v>
          </cell>
          <cell r="CD25">
            <v>73.891766799999999</v>
          </cell>
          <cell r="CE25">
            <v>-38.240288717209665</v>
          </cell>
          <cell r="CF25">
            <v>-51.751758515550428</v>
          </cell>
        </row>
        <row r="26">
          <cell r="L26">
            <v>10.8</v>
          </cell>
          <cell r="N26">
            <v>10.8</v>
          </cell>
          <cell r="Q26">
            <v>7.4463383106399998</v>
          </cell>
          <cell r="R26">
            <v>8.1457029190000002E-2</v>
          </cell>
          <cell r="S26">
            <v>0</v>
          </cell>
          <cell r="T26">
            <v>0</v>
          </cell>
          <cell r="U26">
            <v>9.3261672939999998E-2</v>
          </cell>
          <cell r="V26">
            <v>0.87509684561000001</v>
          </cell>
          <cell r="W26">
            <v>6.2785879759299998</v>
          </cell>
          <cell r="X26">
            <v>0</v>
          </cell>
          <cell r="Y26">
            <v>0</v>
          </cell>
          <cell r="Z26">
            <v>0</v>
          </cell>
          <cell r="AA26">
            <v>15.571623193810002</v>
          </cell>
          <cell r="AB26">
            <v>1.0035694083238185E-2</v>
          </cell>
          <cell r="AC26" t="str">
            <v/>
          </cell>
          <cell r="AD26">
            <v>1.0035694083238185E-2</v>
          </cell>
          <cell r="AE26">
            <v>1.5389999999999999</v>
          </cell>
          <cell r="AF26">
            <v>2.1778</v>
          </cell>
          <cell r="AG26">
            <v>19.13</v>
          </cell>
          <cell r="AH26">
            <v>1.2230000000000001</v>
          </cell>
          <cell r="AI26">
            <v>3.2370000000000001</v>
          </cell>
          <cell r="AJ26">
            <v>2</v>
          </cell>
          <cell r="AK26">
            <v>3.1</v>
          </cell>
          <cell r="AL26">
            <v>3.5</v>
          </cell>
          <cell r="AM26">
            <v>3.5</v>
          </cell>
          <cell r="AN26">
            <v>3.5</v>
          </cell>
          <cell r="AO26">
            <v>3.5</v>
          </cell>
          <cell r="AP26">
            <v>-0.74211864049999998</v>
          </cell>
          <cell r="AQ26">
            <v>-2.1778</v>
          </cell>
          <cell r="AR26">
            <v>-11.683661689359999</v>
          </cell>
          <cell r="AS26">
            <v>-1.14154297081</v>
          </cell>
          <cell r="AT26">
            <v>-3.2370000000000001</v>
          </cell>
          <cell r="AU26">
            <v>-2</v>
          </cell>
          <cell r="AV26">
            <v>-3.0067383270599999</v>
          </cell>
          <cell r="AW26">
            <v>-2.6249031543900001</v>
          </cell>
          <cell r="AX26">
            <v>2.7785879759299998</v>
          </cell>
          <cell r="AY26">
            <v>0.79688135949999994</v>
          </cell>
          <cell r="AZ26">
            <v>8.2432196701400002</v>
          </cell>
          <cell r="BA26">
            <v>8.3246766993300003</v>
          </cell>
          <cell r="BB26">
            <v>8.3246766993300003</v>
          </cell>
          <cell r="BC26">
            <v>8.3246766993300003</v>
          </cell>
          <cell r="BD26">
            <v>8.417938372270001</v>
          </cell>
          <cell r="BE26">
            <v>9.2930352178800018</v>
          </cell>
          <cell r="BF26">
            <v>15.571623193810002</v>
          </cell>
          <cell r="BG26">
            <v>15.571623193810002</v>
          </cell>
          <cell r="BH26">
            <v>3.7168000000000001</v>
          </cell>
          <cell r="BI26">
            <v>22.846799999999998</v>
          </cell>
          <cell r="BJ26">
            <v>24.069799999999997</v>
          </cell>
          <cell r="BK26">
            <v>27.306799999999996</v>
          </cell>
          <cell r="BL26">
            <v>29.306799999999996</v>
          </cell>
          <cell r="BM26">
            <v>32.406799999999997</v>
          </cell>
          <cell r="BN26">
            <v>35.906799999999997</v>
          </cell>
          <cell r="BO26">
            <v>39.406799999999997</v>
          </cell>
          <cell r="BP26">
            <v>42.906799999999997</v>
          </cell>
          <cell r="BQ26">
            <v>-2.9199186405000002</v>
          </cell>
          <cell r="BR26">
            <v>-14.603580329859998</v>
          </cell>
          <cell r="BS26">
            <v>-15.745123300669997</v>
          </cell>
          <cell r="BT26">
            <v>-18.982123300669997</v>
          </cell>
          <cell r="BU26">
            <v>-20.982123300669997</v>
          </cell>
          <cell r="BV26">
            <v>-23.988861627729996</v>
          </cell>
          <cell r="BW26">
            <v>-26.613764782119993</v>
          </cell>
          <cell r="BX26">
            <v>-23.835176806189995</v>
          </cell>
          <cell r="BY26">
            <v>-27.335176806189995</v>
          </cell>
          <cell r="BZ26">
            <v>0.55522199999999999</v>
          </cell>
          <cell r="CA26">
            <v>0.17439501400000001</v>
          </cell>
          <cell r="CB26">
            <v>0.149418</v>
          </cell>
          <cell r="CC26">
            <v>8.2432196701400002</v>
          </cell>
          <cell r="CD26">
            <v>0.87903501400000006</v>
          </cell>
          <cell r="CE26">
            <v>7.36418465614</v>
          </cell>
          <cell r="CF26">
            <v>837.75782976262644</v>
          </cell>
        </row>
        <row r="27">
          <cell r="Q27">
            <v>7.9655878573700001</v>
          </cell>
          <cell r="R27">
            <v>3.5245921513900003</v>
          </cell>
          <cell r="S27">
            <v>3.5429002791599995</v>
          </cell>
          <cell r="T27">
            <v>4.7418241746799987</v>
          </cell>
          <cell r="U27">
            <v>2.7218993596900005</v>
          </cell>
          <cell r="V27">
            <v>3.1123026226399997</v>
          </cell>
          <cell r="W27">
            <v>8.4185952205899994</v>
          </cell>
          <cell r="X27">
            <v>0</v>
          </cell>
          <cell r="Y27">
            <v>0</v>
          </cell>
          <cell r="Z27">
            <v>0</v>
          </cell>
          <cell r="AA27">
            <v>43.863806238139993</v>
          </cell>
        </row>
        <row r="28">
          <cell r="L28">
            <v>186.15</v>
          </cell>
          <cell r="N28">
            <v>186.15</v>
          </cell>
          <cell r="Q28">
            <v>5.0113765807009782</v>
          </cell>
          <cell r="R28">
            <v>4.7818756766337636</v>
          </cell>
          <cell r="S28">
            <v>21.554095750260004</v>
          </cell>
          <cell r="T28">
            <v>5.9497288321294901</v>
          </cell>
          <cell r="U28">
            <v>3.9456540861499994</v>
          </cell>
          <cell r="V28">
            <v>21.941462904838779</v>
          </cell>
          <cell r="W28">
            <v>6.9551681920775339</v>
          </cell>
          <cell r="X28">
            <v>11.505704975772867</v>
          </cell>
          <cell r="Y28">
            <v>5.8337863561200001</v>
          </cell>
          <cell r="Z28">
            <v>7.3605258967185696</v>
          </cell>
          <cell r="AA28">
            <v>167.42776221485198</v>
          </cell>
          <cell r="AB28">
            <v>0.17297633829581371</v>
          </cell>
          <cell r="AC28" t="str">
            <v/>
          </cell>
          <cell r="AD28">
            <v>0.17297633829581371</v>
          </cell>
          <cell r="AE28">
            <v>10.119681283538403</v>
          </cell>
          <cell r="AF28">
            <v>10.35904385061521</v>
          </cell>
          <cell r="AG28">
            <v>9.3999999999999986</v>
          </cell>
          <cell r="AH28">
            <v>7.7757898402061905</v>
          </cell>
          <cell r="AI28">
            <v>10.8</v>
          </cell>
          <cell r="AJ28">
            <v>24</v>
          </cell>
          <cell r="AK28">
            <v>5.2</v>
          </cell>
          <cell r="AL28">
            <v>29.5</v>
          </cell>
          <cell r="AM28">
            <v>29.5</v>
          </cell>
          <cell r="AN28">
            <v>29.5</v>
          </cell>
          <cell r="AO28">
            <v>29.5</v>
          </cell>
          <cell r="AP28">
            <v>53.538706444161605</v>
          </cell>
          <cell r="AQ28">
            <v>-1.4290486148652075</v>
          </cell>
          <cell r="AR28">
            <v>-4.3886234192990203</v>
          </cell>
          <cell r="AS28">
            <v>-2.9939141635724269</v>
          </cell>
          <cell r="AT28">
            <v>10.754095750260003</v>
          </cell>
          <cell r="AU28">
            <v>-18.050271167870509</v>
          </cell>
          <cell r="AV28">
            <v>-1.2543459138500008</v>
          </cell>
          <cell r="AW28">
            <v>-7.5585370951612205</v>
          </cell>
          <cell r="AX28">
            <v>-22.544831807922467</v>
          </cell>
          <cell r="AY28">
            <v>72.588382963450016</v>
          </cell>
          <cell r="AZ28">
            <v>77.599759544150999</v>
          </cell>
          <cell r="BA28">
            <v>82.381635220784759</v>
          </cell>
          <cell r="BB28">
            <v>103.93573097104476</v>
          </cell>
          <cell r="BC28">
            <v>109.88545980317426</v>
          </cell>
          <cell r="BD28">
            <v>113.83111388932426</v>
          </cell>
          <cell r="BE28">
            <v>135.77257679416303</v>
          </cell>
          <cell r="BF28">
            <v>142.72774498624057</v>
          </cell>
          <cell r="BG28">
            <v>154.23344996201342</v>
          </cell>
          <cell r="BH28">
            <v>20.478725134153613</v>
          </cell>
          <cell r="BI28">
            <v>29.878725134153612</v>
          </cell>
          <cell r="BJ28">
            <v>37.654514974359799</v>
          </cell>
          <cell r="BK28">
            <v>48.454514974359796</v>
          </cell>
          <cell r="BL28">
            <v>72.454514974359796</v>
          </cell>
          <cell r="BM28">
            <v>77.654514974359799</v>
          </cell>
          <cell r="BN28">
            <v>107.1545149743598</v>
          </cell>
          <cell r="BO28">
            <v>136.65451497435981</v>
          </cell>
          <cell r="BP28">
            <v>166.15451497435981</v>
          </cell>
          <cell r="BQ28">
            <v>52.109657829296403</v>
          </cell>
          <cell r="BR28">
            <v>47.721034409997387</v>
          </cell>
          <cell r="BS28">
            <v>44.72712024642496</v>
          </cell>
          <cell r="BT28">
            <v>55.481215996684966</v>
          </cell>
          <cell r="BU28">
            <v>37.430944828814461</v>
          </cell>
          <cell r="BV28">
            <v>36.176598914964458</v>
          </cell>
          <cell r="BW28">
            <v>28.618061819803231</v>
          </cell>
          <cell r="BX28">
            <v>6.073230011880753</v>
          </cell>
          <cell r="BY28">
            <v>-11.921065012346389</v>
          </cell>
          <cell r="BZ28">
            <v>32.994900000000001</v>
          </cell>
          <cell r="CA28">
            <v>16.900000000000002</v>
          </cell>
          <cell r="CB28">
            <v>8.8000000000000007</v>
          </cell>
          <cell r="CC28">
            <v>77.599759544150999</v>
          </cell>
          <cell r="CD28">
            <v>58.694900000000004</v>
          </cell>
          <cell r="CE28">
            <v>18.904859544150995</v>
          </cell>
          <cell r="CF28">
            <v>32.208691971791417</v>
          </cell>
        </row>
        <row r="29">
          <cell r="L29">
            <v>650.67629999999997</v>
          </cell>
          <cell r="M29">
            <v>0</v>
          </cell>
          <cell r="N29">
            <v>650.67629999999997</v>
          </cell>
          <cell r="Q29">
            <v>100</v>
          </cell>
          <cell r="R29">
            <v>0</v>
          </cell>
          <cell r="S29">
            <v>17.899999999999999</v>
          </cell>
          <cell r="T29">
            <v>88.812268683499994</v>
          </cell>
          <cell r="U29">
            <v>114.15</v>
          </cell>
          <cell r="V29">
            <v>98.247960756910004</v>
          </cell>
          <cell r="W29">
            <v>150.15</v>
          </cell>
          <cell r="X29">
            <v>0.5</v>
          </cell>
          <cell r="Y29">
            <v>58.708274347809997</v>
          </cell>
          <cell r="Z29">
            <v>0.14164135505006925</v>
          </cell>
          <cell r="AA29">
            <v>633.51014514327005</v>
          </cell>
          <cell r="AB29">
            <v>0.60462854574197344</v>
          </cell>
          <cell r="AC29" t="str">
            <v/>
          </cell>
          <cell r="AD29">
            <v>0.60462854574197344</v>
          </cell>
          <cell r="AE29">
            <v>0</v>
          </cell>
          <cell r="AF29">
            <v>0</v>
          </cell>
          <cell r="AG29">
            <v>138.19999999999999</v>
          </cell>
          <cell r="AH29">
            <v>0</v>
          </cell>
          <cell r="AI29">
            <v>0</v>
          </cell>
          <cell r="AJ29">
            <v>0</v>
          </cell>
          <cell r="AK29">
            <v>139.078495</v>
          </cell>
          <cell r="AL29">
            <v>0</v>
          </cell>
          <cell r="AM29">
            <v>139.078</v>
          </cell>
          <cell r="AN29">
            <v>0</v>
          </cell>
          <cell r="AO29">
            <v>0</v>
          </cell>
          <cell r="AP29">
            <v>4.4000000000000004</v>
          </cell>
          <cell r="AQ29">
            <v>0.5</v>
          </cell>
          <cell r="AR29">
            <v>-38.199999999999989</v>
          </cell>
          <cell r="AS29">
            <v>0</v>
          </cell>
          <cell r="AT29">
            <v>17.899999999999999</v>
          </cell>
          <cell r="AU29">
            <v>88.812268683499994</v>
          </cell>
          <cell r="AV29">
            <v>-24.928494999999998</v>
          </cell>
          <cell r="AW29">
            <v>98.247960756910004</v>
          </cell>
          <cell r="AX29">
            <v>11.072000000000003</v>
          </cell>
          <cell r="AY29">
            <v>4.9000000000000004</v>
          </cell>
          <cell r="AZ29">
            <v>104.9</v>
          </cell>
          <cell r="BA29">
            <v>104.9</v>
          </cell>
          <cell r="BB29">
            <v>122.8</v>
          </cell>
          <cell r="BC29">
            <v>211.61226868349999</v>
          </cell>
          <cell r="BD29">
            <v>325.7622686835</v>
          </cell>
          <cell r="BE29">
            <v>424.01022944041</v>
          </cell>
          <cell r="BF29">
            <v>574.16022944041003</v>
          </cell>
          <cell r="BG29">
            <v>574.66022944041003</v>
          </cell>
          <cell r="BH29">
            <v>0</v>
          </cell>
          <cell r="BI29">
            <v>138.19999999999999</v>
          </cell>
          <cell r="BJ29">
            <v>138.19999999999999</v>
          </cell>
          <cell r="BK29">
            <v>138.19999999999999</v>
          </cell>
          <cell r="BL29">
            <v>138.19999999999999</v>
          </cell>
          <cell r="BM29">
            <v>277.27849500000002</v>
          </cell>
          <cell r="BN29">
            <v>277.27849500000002</v>
          </cell>
          <cell r="BO29">
            <v>416.356495</v>
          </cell>
          <cell r="BP29">
            <v>416.356495</v>
          </cell>
          <cell r="BQ29">
            <v>4.9000000000000004</v>
          </cell>
          <cell r="BR29">
            <v>-33.29999999999999</v>
          </cell>
          <cell r="BS29">
            <v>-33.29999999999999</v>
          </cell>
          <cell r="BT29">
            <v>-15.399999999999991</v>
          </cell>
          <cell r="BU29">
            <v>73.412268683500002</v>
          </cell>
          <cell r="BV29">
            <v>48.483773683500004</v>
          </cell>
          <cell r="BW29">
            <v>146.73173444041001</v>
          </cell>
          <cell r="BX29">
            <v>157.80373444041004</v>
          </cell>
          <cell r="BY29">
            <v>158.30373444041004</v>
          </cell>
          <cell r="BZ29">
            <v>0</v>
          </cell>
          <cell r="CA29">
            <v>8.5</v>
          </cell>
          <cell r="CB29">
            <v>189.3</v>
          </cell>
          <cell r="CC29">
            <v>104.9</v>
          </cell>
          <cell r="CD29">
            <v>197.8</v>
          </cell>
          <cell r="CE29">
            <v>-92.9</v>
          </cell>
          <cell r="CF29">
            <v>-46.96663296258847</v>
          </cell>
        </row>
        <row r="30">
          <cell r="G30" t="str">
            <v>Ecopetrol</v>
          </cell>
          <cell r="L30">
            <v>207</v>
          </cell>
          <cell r="N30">
            <v>207</v>
          </cell>
          <cell r="O30">
            <v>0</v>
          </cell>
          <cell r="P30">
            <v>0</v>
          </cell>
          <cell r="Q30">
            <v>0</v>
          </cell>
          <cell r="R30">
            <v>0</v>
          </cell>
          <cell r="S30">
            <v>0</v>
          </cell>
          <cell r="T30">
            <v>0</v>
          </cell>
          <cell r="U30">
            <v>103.5</v>
          </cell>
          <cell r="V30">
            <v>0</v>
          </cell>
          <cell r="W30">
            <v>0</v>
          </cell>
          <cell r="X30">
            <v>0</v>
          </cell>
          <cell r="Y30">
            <v>0</v>
          </cell>
          <cell r="Z30">
            <v>0</v>
          </cell>
          <cell r="AA30">
            <v>103.5</v>
          </cell>
          <cell r="AB30">
            <v>0.19235080326206519</v>
          </cell>
          <cell r="AC30" t="str">
            <v/>
          </cell>
          <cell r="AD30">
            <v>0.19235080326206519</v>
          </cell>
          <cell r="AE30">
            <v>0</v>
          </cell>
          <cell r="AF30">
            <v>0</v>
          </cell>
          <cell r="AG30">
            <v>0</v>
          </cell>
          <cell r="AH30">
            <v>0</v>
          </cell>
          <cell r="AI30">
            <v>0</v>
          </cell>
          <cell r="AJ30">
            <v>0</v>
          </cell>
          <cell r="AK30">
            <v>139.078495</v>
          </cell>
          <cell r="AL30">
            <v>0</v>
          </cell>
          <cell r="AM30">
            <v>139.078</v>
          </cell>
          <cell r="AN30">
            <v>0</v>
          </cell>
          <cell r="AO30">
            <v>0</v>
          </cell>
          <cell r="AP30">
            <v>0</v>
          </cell>
          <cell r="AQ30">
            <v>0</v>
          </cell>
          <cell r="AR30">
            <v>0</v>
          </cell>
          <cell r="AS30">
            <v>0</v>
          </cell>
          <cell r="AT30">
            <v>0</v>
          </cell>
          <cell r="AU30">
            <v>0</v>
          </cell>
          <cell r="AV30">
            <v>-35.578495000000004</v>
          </cell>
          <cell r="AW30">
            <v>0</v>
          </cell>
          <cell r="AX30">
            <v>-139.078</v>
          </cell>
          <cell r="AY30">
            <v>0</v>
          </cell>
          <cell r="AZ30">
            <v>0</v>
          </cell>
          <cell r="BA30">
            <v>0</v>
          </cell>
          <cell r="BB30">
            <v>0</v>
          </cell>
          <cell r="BC30">
            <v>0</v>
          </cell>
          <cell r="BD30">
            <v>103.5</v>
          </cell>
          <cell r="BE30">
            <v>103.5</v>
          </cell>
          <cell r="BF30">
            <v>103.5</v>
          </cell>
          <cell r="BG30">
            <v>103.5</v>
          </cell>
          <cell r="BH30">
            <v>0</v>
          </cell>
          <cell r="BI30">
            <v>0</v>
          </cell>
          <cell r="BJ30">
            <v>0</v>
          </cell>
          <cell r="BK30">
            <v>0</v>
          </cell>
          <cell r="BL30">
            <v>0</v>
          </cell>
          <cell r="BM30">
            <v>139.078495</v>
          </cell>
          <cell r="BN30">
            <v>139.078495</v>
          </cell>
          <cell r="BO30">
            <v>278.15649500000001</v>
          </cell>
          <cell r="BP30">
            <v>278.15649500000001</v>
          </cell>
          <cell r="BQ30">
            <v>0</v>
          </cell>
          <cell r="BR30">
            <v>0</v>
          </cell>
          <cell r="BS30">
            <v>0</v>
          </cell>
          <cell r="BT30">
            <v>0</v>
          </cell>
          <cell r="BU30">
            <v>0</v>
          </cell>
          <cell r="BV30">
            <v>-35.578495000000004</v>
          </cell>
          <cell r="BW30">
            <v>-35.578495000000004</v>
          </cell>
          <cell r="BX30">
            <v>-174.65649500000001</v>
          </cell>
          <cell r="BY30">
            <v>-174.65649500000001</v>
          </cell>
          <cell r="CC30">
            <v>0</v>
          </cell>
          <cell r="CD30">
            <v>0</v>
          </cell>
          <cell r="CE30">
            <v>0</v>
          </cell>
          <cell r="CF30" t="str">
            <v xml:space="preserve">n.a. </v>
          </cell>
        </row>
        <row r="31">
          <cell r="G31" t="str">
            <v>Telecom</v>
          </cell>
          <cell r="L31">
            <v>40.799999999999997</v>
          </cell>
          <cell r="N31">
            <v>40.799999999999997</v>
          </cell>
          <cell r="O31">
            <v>0</v>
          </cell>
          <cell r="P31">
            <v>0</v>
          </cell>
          <cell r="Q31">
            <v>0</v>
          </cell>
          <cell r="R31">
            <v>0</v>
          </cell>
          <cell r="S31">
            <v>0</v>
          </cell>
          <cell r="T31">
            <v>0</v>
          </cell>
          <cell r="U31">
            <v>0</v>
          </cell>
          <cell r="V31">
            <v>0</v>
          </cell>
          <cell r="W31">
            <v>0</v>
          </cell>
          <cell r="X31">
            <v>0</v>
          </cell>
          <cell r="Y31">
            <v>0</v>
          </cell>
          <cell r="Z31">
            <v>0</v>
          </cell>
          <cell r="AA31">
            <v>0</v>
          </cell>
          <cell r="AB31">
            <v>3.7912622092233138E-2</v>
          </cell>
          <cell r="AC31" t="str">
            <v/>
          </cell>
          <cell r="AD31">
            <v>3.7912622092233138E-2</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CC31">
            <v>0</v>
          </cell>
          <cell r="CD31">
            <v>0</v>
          </cell>
          <cell r="CE31">
            <v>0</v>
          </cell>
          <cell r="CF31" t="str">
            <v xml:space="preserve">n.a. </v>
          </cell>
        </row>
        <row r="32">
          <cell r="G32" t="str">
            <v>Banco de la República</v>
          </cell>
          <cell r="L32">
            <v>99.999999999999986</v>
          </cell>
          <cell r="N32">
            <v>99.999999999999986</v>
          </cell>
          <cell r="O32">
            <v>0</v>
          </cell>
          <cell r="P32">
            <v>0</v>
          </cell>
          <cell r="Q32">
            <v>100</v>
          </cell>
          <cell r="R32">
            <v>0</v>
          </cell>
          <cell r="S32">
            <v>0</v>
          </cell>
          <cell r="T32">
            <v>0</v>
          </cell>
          <cell r="U32">
            <v>0</v>
          </cell>
          <cell r="V32">
            <v>0</v>
          </cell>
          <cell r="W32">
            <v>0</v>
          </cell>
          <cell r="X32">
            <v>0</v>
          </cell>
          <cell r="Y32">
            <v>0</v>
          </cell>
          <cell r="Z32">
            <v>0</v>
          </cell>
          <cell r="AA32">
            <v>100</v>
          </cell>
          <cell r="AB32">
            <v>9.2923093363316514E-2</v>
          </cell>
          <cell r="AC32" t="str">
            <v/>
          </cell>
          <cell r="AD32">
            <v>9.2923093363316514E-2</v>
          </cell>
          <cell r="AE32">
            <v>0</v>
          </cell>
          <cell r="AF32">
            <v>0</v>
          </cell>
          <cell r="AG32">
            <v>138.19999999999999</v>
          </cell>
          <cell r="AH32">
            <v>0</v>
          </cell>
          <cell r="AI32">
            <v>0</v>
          </cell>
          <cell r="AJ32">
            <v>0</v>
          </cell>
          <cell r="AK32">
            <v>0</v>
          </cell>
          <cell r="AL32">
            <v>0</v>
          </cell>
          <cell r="AM32">
            <v>0</v>
          </cell>
          <cell r="AN32">
            <v>0</v>
          </cell>
          <cell r="AO32">
            <v>0</v>
          </cell>
          <cell r="AP32">
            <v>0</v>
          </cell>
          <cell r="AQ32">
            <v>0</v>
          </cell>
          <cell r="AR32">
            <v>-38.199999999999989</v>
          </cell>
          <cell r="AS32">
            <v>0</v>
          </cell>
          <cell r="AT32">
            <v>0</v>
          </cell>
          <cell r="AU32">
            <v>0</v>
          </cell>
          <cell r="AV32">
            <v>0</v>
          </cell>
          <cell r="AW32">
            <v>0</v>
          </cell>
          <cell r="AX32">
            <v>0</v>
          </cell>
          <cell r="AY32">
            <v>0</v>
          </cell>
          <cell r="AZ32">
            <v>100</v>
          </cell>
          <cell r="BA32">
            <v>100</v>
          </cell>
          <cell r="BB32">
            <v>100</v>
          </cell>
          <cell r="BC32">
            <v>100</v>
          </cell>
          <cell r="BD32">
            <v>100</v>
          </cell>
          <cell r="BE32">
            <v>100</v>
          </cell>
          <cell r="BF32">
            <v>100</v>
          </cell>
          <cell r="BG32">
            <v>100</v>
          </cell>
          <cell r="BH32">
            <v>0</v>
          </cell>
          <cell r="BI32">
            <v>138.19999999999999</v>
          </cell>
          <cell r="BJ32">
            <v>138.19999999999999</v>
          </cell>
          <cell r="BK32">
            <v>138.19999999999999</v>
          </cell>
          <cell r="BL32">
            <v>138.19999999999999</v>
          </cell>
          <cell r="BM32">
            <v>138.19999999999999</v>
          </cell>
          <cell r="BN32">
            <v>138.19999999999999</v>
          </cell>
          <cell r="BO32">
            <v>138.19999999999999</v>
          </cell>
          <cell r="BP32">
            <v>138.19999999999999</v>
          </cell>
          <cell r="BQ32">
            <v>0</v>
          </cell>
          <cell r="BR32">
            <v>-38.199999999999989</v>
          </cell>
          <cell r="BS32">
            <v>-38.199999999999989</v>
          </cell>
          <cell r="BT32">
            <v>-38.199999999999989</v>
          </cell>
          <cell r="BU32">
            <v>-38.199999999999989</v>
          </cell>
          <cell r="BV32">
            <v>-38.199999999999989</v>
          </cell>
          <cell r="BW32">
            <v>-38.199999999999989</v>
          </cell>
          <cell r="BX32">
            <v>-38.199999999999989</v>
          </cell>
          <cell r="BY32">
            <v>-38.199999999999989</v>
          </cell>
          <cell r="CB32">
            <v>189.3</v>
          </cell>
          <cell r="CC32">
            <v>100</v>
          </cell>
          <cell r="CD32">
            <v>189.3</v>
          </cell>
          <cell r="CE32">
            <v>-89.300000000000011</v>
          </cell>
          <cell r="CF32">
            <v>-47.173798203909143</v>
          </cell>
        </row>
        <row r="33">
          <cell r="G33" t="str">
            <v>Isagen</v>
          </cell>
          <cell r="L33">
            <v>175.30330000000001</v>
          </cell>
          <cell r="N33">
            <v>175.30330000000001</v>
          </cell>
          <cell r="O33">
            <v>0</v>
          </cell>
          <cell r="P33">
            <v>0</v>
          </cell>
          <cell r="Q33">
            <v>0</v>
          </cell>
          <cell r="R33">
            <v>0</v>
          </cell>
          <cell r="S33">
            <v>0</v>
          </cell>
          <cell r="T33">
            <v>0</v>
          </cell>
          <cell r="U33">
            <v>0</v>
          </cell>
          <cell r="V33">
            <v>0</v>
          </cell>
          <cell r="W33">
            <v>0</v>
          </cell>
          <cell r="X33">
            <v>0</v>
          </cell>
          <cell r="Y33">
            <v>0</v>
          </cell>
          <cell r="Z33">
            <v>0</v>
          </cell>
          <cell r="AA33">
            <v>0</v>
          </cell>
          <cell r="AB33">
            <v>0.16289724912797485</v>
          </cell>
          <cell r="AC33" t="str">
            <v/>
          </cell>
          <cell r="AD33">
            <v>0.16289724912797485</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CC33">
            <v>0</v>
          </cell>
          <cell r="CD33">
            <v>0</v>
          </cell>
          <cell r="CE33">
            <v>0</v>
          </cell>
          <cell r="CF33" t="str">
            <v xml:space="preserve">n.a. </v>
          </cell>
        </row>
        <row r="34">
          <cell r="G34" t="str">
            <v xml:space="preserve">Resto  </v>
          </cell>
          <cell r="L34">
            <v>127.57299999999999</v>
          </cell>
          <cell r="N34">
            <v>127.57299999999999</v>
          </cell>
          <cell r="O34">
            <v>4.4000000000000004</v>
          </cell>
          <cell r="P34">
            <v>0.5</v>
          </cell>
          <cell r="Q34">
            <v>0</v>
          </cell>
          <cell r="R34">
            <v>0</v>
          </cell>
          <cell r="S34">
            <v>17.899999999999999</v>
          </cell>
          <cell r="T34">
            <v>88.812268683499994</v>
          </cell>
          <cell r="U34">
            <v>10.650000000000006</v>
          </cell>
          <cell r="V34">
            <v>98.247960756910004</v>
          </cell>
          <cell r="W34">
            <v>150.15</v>
          </cell>
          <cell r="X34">
            <v>0.5</v>
          </cell>
          <cell r="Y34">
            <v>58.708274347809997</v>
          </cell>
          <cell r="Z34">
            <v>0.14164135505006925</v>
          </cell>
          <cell r="AA34">
            <v>430.01014514327011</v>
          </cell>
          <cell r="AB34">
            <v>0.11854477789638378</v>
          </cell>
          <cell r="AC34" t="str">
            <v/>
          </cell>
          <cell r="AD34">
            <v>0.11854477789638378</v>
          </cell>
          <cell r="AE34">
            <v>0</v>
          </cell>
          <cell r="AF34">
            <v>0</v>
          </cell>
          <cell r="AG34">
            <v>0</v>
          </cell>
          <cell r="AH34">
            <v>0</v>
          </cell>
          <cell r="AI34">
            <v>0</v>
          </cell>
          <cell r="AJ34">
            <v>0</v>
          </cell>
          <cell r="AK34">
            <v>0</v>
          </cell>
          <cell r="AL34">
            <v>0</v>
          </cell>
          <cell r="AM34">
            <v>0</v>
          </cell>
          <cell r="AN34">
            <v>0</v>
          </cell>
          <cell r="AO34">
            <v>0</v>
          </cell>
          <cell r="AP34">
            <v>4.4000000000000004</v>
          </cell>
          <cell r="AQ34">
            <v>0.5</v>
          </cell>
          <cell r="AR34">
            <v>0</v>
          </cell>
          <cell r="AS34">
            <v>0</v>
          </cell>
          <cell r="AT34">
            <v>17.899999999999999</v>
          </cell>
          <cell r="AU34">
            <v>88.812268683499994</v>
          </cell>
          <cell r="AV34">
            <v>10.650000000000006</v>
          </cell>
          <cell r="AW34">
            <v>98.247960756910004</v>
          </cell>
          <cell r="AX34">
            <v>150.15</v>
          </cell>
          <cell r="AY34">
            <v>4.9000000000000004</v>
          </cell>
          <cell r="AZ34">
            <v>4.9000000000000004</v>
          </cell>
          <cell r="BA34">
            <v>4.9000000000000004</v>
          </cell>
          <cell r="BB34">
            <v>22.799999999999997</v>
          </cell>
          <cell r="BC34">
            <v>111.61226868349999</v>
          </cell>
          <cell r="BD34">
            <v>122.2622686835</v>
          </cell>
          <cell r="BE34">
            <v>220.51022944041</v>
          </cell>
          <cell r="BF34">
            <v>370.66022944041003</v>
          </cell>
          <cell r="BG34">
            <v>371.16022944041003</v>
          </cell>
          <cell r="BH34">
            <v>0</v>
          </cell>
          <cell r="BI34">
            <v>0</v>
          </cell>
          <cell r="BJ34">
            <v>0</v>
          </cell>
          <cell r="BK34">
            <v>0</v>
          </cell>
          <cell r="BL34">
            <v>0</v>
          </cell>
          <cell r="BM34">
            <v>0</v>
          </cell>
          <cell r="BN34">
            <v>0</v>
          </cell>
          <cell r="BO34">
            <v>0</v>
          </cell>
          <cell r="BP34">
            <v>0</v>
          </cell>
          <cell r="BQ34">
            <v>4.9000000000000004</v>
          </cell>
          <cell r="BR34">
            <v>4.9000000000000004</v>
          </cell>
          <cell r="BS34">
            <v>4.9000000000000004</v>
          </cell>
          <cell r="BT34">
            <v>22.799999999999997</v>
          </cell>
          <cell r="BU34">
            <v>111.61226868349999</v>
          </cell>
          <cell r="BV34">
            <v>122.2622686835</v>
          </cell>
          <cell r="BW34">
            <v>220.51022944041</v>
          </cell>
          <cell r="BX34">
            <v>370.66022944041003</v>
          </cell>
          <cell r="BY34">
            <v>371.16022944041003</v>
          </cell>
          <cell r="CA34">
            <v>8.5</v>
          </cell>
          <cell r="CC34">
            <v>4.9000000000000004</v>
          </cell>
          <cell r="CD34">
            <v>8.5</v>
          </cell>
          <cell r="CE34">
            <v>-3.5999999999999996</v>
          </cell>
          <cell r="CF34">
            <v>-42.35294117647058</v>
          </cell>
        </row>
        <row r="35">
          <cell r="Q35">
            <v>0</v>
          </cell>
          <cell r="R35">
            <v>0</v>
          </cell>
          <cell r="S35">
            <v>0</v>
          </cell>
          <cell r="T35">
            <v>0</v>
          </cell>
          <cell r="U35">
            <v>109.19289789080555</v>
          </cell>
          <cell r="V35">
            <v>0</v>
          </cell>
          <cell r="W35">
            <v>0</v>
          </cell>
          <cell r="X35">
            <v>0</v>
          </cell>
          <cell r="Y35">
            <v>31.230465983199998</v>
          </cell>
          <cell r="Z35">
            <v>7.9070483567900007</v>
          </cell>
          <cell r="AA35">
            <v>148.33041223079556</v>
          </cell>
          <cell r="AE35">
            <v>0</v>
          </cell>
          <cell r="AF35">
            <v>0</v>
          </cell>
          <cell r="AG35">
            <v>0</v>
          </cell>
          <cell r="AH35">
            <v>0</v>
          </cell>
          <cell r="AI35">
            <v>0</v>
          </cell>
          <cell r="AJ35">
            <v>0</v>
          </cell>
          <cell r="AK35">
            <v>111.04121000000001</v>
          </cell>
          <cell r="AL35">
            <v>0</v>
          </cell>
          <cell r="AM35">
            <v>0</v>
          </cell>
          <cell r="AN35">
            <v>0</v>
          </cell>
          <cell r="AO35">
            <v>35.310048000000002</v>
          </cell>
          <cell r="AV35">
            <v>-1.8483121091944525</v>
          </cell>
          <cell r="AW35">
            <v>0</v>
          </cell>
          <cell r="AX35">
            <v>0</v>
          </cell>
          <cell r="AY35">
            <v>0</v>
          </cell>
          <cell r="AZ35">
            <v>0</v>
          </cell>
          <cell r="BA35">
            <v>0</v>
          </cell>
          <cell r="BB35">
            <v>0</v>
          </cell>
          <cell r="BC35">
            <v>0</v>
          </cell>
          <cell r="BD35">
            <v>109.19289789080555</v>
          </cell>
          <cell r="BE35">
            <v>109.19289789080555</v>
          </cell>
          <cell r="BF35">
            <v>109.19289789080555</v>
          </cell>
          <cell r="BG35">
            <v>109.19289789080555</v>
          </cell>
          <cell r="BH35">
            <v>0</v>
          </cell>
          <cell r="BI35">
            <v>0</v>
          </cell>
          <cell r="BJ35">
            <v>0</v>
          </cell>
          <cell r="BK35">
            <v>0</v>
          </cell>
          <cell r="BL35">
            <v>0</v>
          </cell>
          <cell r="BM35">
            <v>111.04121000000001</v>
          </cell>
          <cell r="BN35">
            <v>111.04121000000001</v>
          </cell>
          <cell r="BO35">
            <v>111.04121000000001</v>
          </cell>
          <cell r="BP35">
            <v>111.04121000000001</v>
          </cell>
          <cell r="BQ35">
            <v>0</v>
          </cell>
          <cell r="BR35">
            <v>0</v>
          </cell>
          <cell r="BS35">
            <v>0</v>
          </cell>
          <cell r="BT35">
            <v>0</v>
          </cell>
          <cell r="BU35">
            <v>0</v>
          </cell>
          <cell r="BV35">
            <v>-1.8483121091944525</v>
          </cell>
          <cell r="BW35">
            <v>-1.8483121091944525</v>
          </cell>
          <cell r="BX35">
            <v>-1.8483121091944525</v>
          </cell>
          <cell r="BY35">
            <v>-1.8483121091944525</v>
          </cell>
        </row>
        <row r="36">
          <cell r="AA36">
            <v>0</v>
          </cell>
        </row>
        <row r="37">
          <cell r="L37">
            <v>113.2602</v>
          </cell>
          <cell r="M37">
            <v>0</v>
          </cell>
          <cell r="N37">
            <v>113.2602</v>
          </cell>
          <cell r="Q37">
            <v>2.3858103791129004</v>
          </cell>
          <cell r="R37">
            <v>11.887735109712438</v>
          </cell>
          <cell r="S37">
            <v>3.9755527228100003</v>
          </cell>
          <cell r="T37">
            <v>1.608286515561961</v>
          </cell>
          <cell r="U37">
            <v>10.953951305553801</v>
          </cell>
          <cell r="V37">
            <v>4.9905908851678502</v>
          </cell>
          <cell r="W37">
            <v>16.277554178399999</v>
          </cell>
          <cell r="X37">
            <v>12.998436634050623</v>
          </cell>
          <cell r="Y37">
            <v>6.4403356636901039</v>
          </cell>
          <cell r="Z37">
            <v>1.2586452902</v>
          </cell>
          <cell r="AA37">
            <v>86.454751723295459</v>
          </cell>
          <cell r="AB37">
            <v>0.10524488138947902</v>
          </cell>
          <cell r="AC37" t="str">
            <v/>
          </cell>
          <cell r="AD37">
            <v>0.10524488138947902</v>
          </cell>
          <cell r="AE37">
            <v>2</v>
          </cell>
          <cell r="AF37">
            <v>2.0664580924855489</v>
          </cell>
          <cell r="AG37">
            <v>2</v>
          </cell>
          <cell r="AH37">
            <v>15</v>
          </cell>
          <cell r="AI37">
            <v>3.03890895953757</v>
          </cell>
          <cell r="AJ37">
            <v>6.320930635838149</v>
          </cell>
          <cell r="AK37">
            <v>15.0178901734104</v>
          </cell>
          <cell r="AL37">
            <v>1.7017890173410399</v>
          </cell>
          <cell r="AM37">
            <v>1.8233453757225431</v>
          </cell>
          <cell r="AN37">
            <v>10.6616286127168</v>
          </cell>
          <cell r="AO37">
            <v>11.073345375722543</v>
          </cell>
          <cell r="AP37">
            <v>9.3026672480889339</v>
          </cell>
          <cell r="AQ37">
            <v>0.30872769846130099</v>
          </cell>
          <cell r="AR37">
            <v>0.38581037911290039</v>
          </cell>
          <cell r="AS37">
            <v>-3.1122648902875625</v>
          </cell>
          <cell r="AT37">
            <v>0.93664376327243026</v>
          </cell>
          <cell r="AU37">
            <v>-4.7126441202761882</v>
          </cell>
          <cell r="AV37">
            <v>-4.0639388678565993</v>
          </cell>
          <cell r="AW37">
            <v>3.2888018678268103</v>
          </cell>
          <cell r="AX37">
            <v>14.454208802677456</v>
          </cell>
          <cell r="AY37">
            <v>13.677853039035783</v>
          </cell>
          <cell r="AZ37">
            <v>16.063663418148685</v>
          </cell>
          <cell r="BA37">
            <v>27.951398527861123</v>
          </cell>
          <cell r="BB37">
            <v>31.926951250671124</v>
          </cell>
          <cell r="BC37">
            <v>33.535237766233088</v>
          </cell>
          <cell r="BD37">
            <v>44.489189071786889</v>
          </cell>
          <cell r="BE37">
            <v>49.479779956954737</v>
          </cell>
          <cell r="BF37">
            <v>65.757334135354739</v>
          </cell>
          <cell r="BG37">
            <v>78.755770769405359</v>
          </cell>
          <cell r="BH37">
            <v>4.0664580924855489</v>
          </cell>
          <cell r="BI37">
            <v>6.0664580924855489</v>
          </cell>
          <cell r="BJ37">
            <v>21.066458092485547</v>
          </cell>
          <cell r="BK37">
            <v>24.105367052023116</v>
          </cell>
          <cell r="BL37">
            <v>30.426297687861265</v>
          </cell>
          <cell r="BM37">
            <v>45.444187861271665</v>
          </cell>
          <cell r="BN37">
            <v>47.145976878612707</v>
          </cell>
          <cell r="BO37">
            <v>48.969322254335253</v>
          </cell>
          <cell r="BP37">
            <v>59.63095086705205</v>
          </cell>
          <cell r="BQ37">
            <v>9.6113949465502344</v>
          </cell>
          <cell r="BR37">
            <v>9.9972053256631366</v>
          </cell>
          <cell r="BS37">
            <v>6.8849404353755759</v>
          </cell>
          <cell r="BT37">
            <v>7.8215841986480079</v>
          </cell>
          <cell r="BU37">
            <v>3.1089400783718233</v>
          </cell>
          <cell r="BV37">
            <v>-0.95499878948477601</v>
          </cell>
          <cell r="BW37">
            <v>2.3338030783420294</v>
          </cell>
          <cell r="BX37">
            <v>16.788011881019486</v>
          </cell>
          <cell r="BY37">
            <v>19.124819902353309</v>
          </cell>
          <cell r="BZ37">
            <v>5.7</v>
          </cell>
          <cell r="CA37">
            <v>1.9059599999999999</v>
          </cell>
          <cell r="CB37">
            <v>9.0079999999999991</v>
          </cell>
          <cell r="CC37">
            <v>16.063663418148685</v>
          </cell>
          <cell r="CD37">
            <v>16.613959999999999</v>
          </cell>
          <cell r="CE37">
            <v>-0.55029658185131325</v>
          </cell>
          <cell r="CF37">
            <v>-3.312254163675088</v>
          </cell>
        </row>
        <row r="38">
          <cell r="AX38">
            <v>0</v>
          </cell>
        </row>
        <row r="39">
          <cell r="L39">
            <v>16373.281155494238</v>
          </cell>
          <cell r="M39">
            <v>135.69999999999999</v>
          </cell>
          <cell r="N39">
            <v>16508.981155494239</v>
          </cell>
          <cell r="Q39">
            <v>1562.7831531930278</v>
          </cell>
          <cell r="R39">
            <v>1335.5517192517016</v>
          </cell>
          <cell r="S39">
            <v>1459.047491855642</v>
          </cell>
          <cell r="T39">
            <v>1159.3107929749726</v>
          </cell>
          <cell r="U39">
            <v>1597.5626542380755</v>
          </cell>
          <cell r="V39">
            <v>1158.6352938180446</v>
          </cell>
          <cell r="W39">
            <v>1776.2541291407799</v>
          </cell>
          <cell r="X39">
            <v>1148.16500459793</v>
          </cell>
          <cell r="Y39">
            <v>1326.2427183671002</v>
          </cell>
          <cell r="Z39">
            <v>1444.4205285488624</v>
          </cell>
          <cell r="AA39">
            <v>16173.372973017391</v>
          </cell>
          <cell r="AB39">
            <v>15.214559334758221</v>
          </cell>
          <cell r="AC39">
            <v>0.12609663769402049</v>
          </cell>
          <cell r="AD39">
            <v>15.340655972452241</v>
          </cell>
          <cell r="AE39">
            <v>1068.756363721712</v>
          </cell>
          <cell r="AF39">
            <v>1031.5777194433952</v>
          </cell>
          <cell r="AG39">
            <v>1690.6351448769883</v>
          </cell>
          <cell r="AH39">
            <v>1358.7798698023994</v>
          </cell>
          <cell r="AI39">
            <v>1374.4917745222101</v>
          </cell>
          <cell r="AJ39">
            <v>1179.3930006395633</v>
          </cell>
          <cell r="AK39">
            <v>1534.3171599107404</v>
          </cell>
          <cell r="AL39">
            <v>1264.4377098859882</v>
          </cell>
          <cell r="AM39">
            <v>1722.9915233872923</v>
          </cell>
          <cell r="AN39">
            <v>1132.3894454266033</v>
          </cell>
          <cell r="AO39">
            <v>1381.363855251499</v>
          </cell>
          <cell r="AP39">
            <v>71.364277281834575</v>
          </cell>
          <cell r="AQ39">
            <v>33.701126584312306</v>
          </cell>
          <cell r="AR39">
            <v>-127.85199168396048</v>
          </cell>
          <cell r="AS39">
            <v>-23.228150550697819</v>
          </cell>
          <cell r="AT39">
            <v>84.555717333431858</v>
          </cell>
          <cell r="AU39">
            <v>-20.082207664590669</v>
          </cell>
          <cell r="AV39">
            <v>63.245494327335109</v>
          </cell>
          <cell r="AW39">
            <v>-105.80241606794357</v>
          </cell>
          <cell r="AX39">
            <v>53.262605753487605</v>
          </cell>
          <cell r="AY39">
            <v>2205.399487031254</v>
          </cell>
          <cell r="AZ39">
            <v>3768.1826402242814</v>
          </cell>
          <cell r="BA39">
            <v>5103.7343594759841</v>
          </cell>
          <cell r="BB39">
            <v>6562.7818513316261</v>
          </cell>
          <cell r="BC39">
            <v>7722.0926443065982</v>
          </cell>
          <cell r="BD39">
            <v>9319.6552985446742</v>
          </cell>
          <cell r="BE39">
            <v>10478.29059236272</v>
          </cell>
          <cell r="BF39">
            <v>12254.544721503498</v>
          </cell>
          <cell r="BG39">
            <v>13402.709726101428</v>
          </cell>
          <cell r="BH39">
            <v>2100.3340831651071</v>
          </cell>
          <cell r="BI39">
            <v>3790.969228042095</v>
          </cell>
          <cell r="BJ39">
            <v>5149.7490978444939</v>
          </cell>
          <cell r="BK39">
            <v>6524.240872366704</v>
          </cell>
          <cell r="BL39">
            <v>7703.633873006268</v>
          </cell>
          <cell r="BM39">
            <v>9237.951032917008</v>
          </cell>
          <cell r="BN39">
            <v>10502.388742802996</v>
          </cell>
          <cell r="BO39">
            <v>12225.380266190288</v>
          </cell>
          <cell r="BP39">
            <v>13357.769711616891</v>
          </cell>
          <cell r="BQ39">
            <v>105.06540386614701</v>
          </cell>
          <cell r="BR39">
            <v>-22.786587817813107</v>
          </cell>
          <cell r="BS39">
            <v>-46.014738368510578</v>
          </cell>
          <cell r="BT39">
            <v>38.540978964921635</v>
          </cell>
          <cell r="BU39">
            <v>18.458771300331165</v>
          </cell>
          <cell r="BV39">
            <v>81.704265627666445</v>
          </cell>
          <cell r="BW39">
            <v>-24.098150440275276</v>
          </cell>
          <cell r="BX39">
            <v>29.164455313210055</v>
          </cell>
          <cell r="BY39">
            <v>44.940014484536732</v>
          </cell>
          <cell r="BZ39">
            <v>842.57889693999994</v>
          </cell>
          <cell r="CA39">
            <v>927.68931685999996</v>
          </cell>
          <cell r="CB39">
            <v>1208.6286885</v>
          </cell>
          <cell r="CC39">
            <v>3768.1826402242814</v>
          </cell>
          <cell r="CD39">
            <v>2978.8969023</v>
          </cell>
          <cell r="CE39">
            <v>789.28573792428142</v>
          </cell>
          <cell r="CF39">
            <v>26.495906498639666</v>
          </cell>
        </row>
        <row r="40">
          <cell r="L40">
            <v>13835.694171749044</v>
          </cell>
          <cell r="M40">
            <v>135.69999999999999</v>
          </cell>
          <cell r="N40">
            <v>13971.394171749045</v>
          </cell>
          <cell r="Q40">
            <v>1268.7220575171</v>
          </cell>
          <cell r="R40">
            <v>1092.9445943212645</v>
          </cell>
          <cell r="S40">
            <v>1295.417872444752</v>
          </cell>
          <cell r="T40">
            <v>1014.5812168482155</v>
          </cell>
          <cell r="U40">
            <v>1354.7337588262978</v>
          </cell>
          <cell r="V40">
            <v>960.02224971059331</v>
          </cell>
          <cell r="W40">
            <v>1265.1986597871232</v>
          </cell>
          <cell r="X40">
            <v>936.90342965859668</v>
          </cell>
          <cell r="Y40">
            <v>1228.3875718281001</v>
          </cell>
          <cell r="Z40">
            <v>1156.9326777232959</v>
          </cell>
          <cell r="AA40">
            <v>13489.21330987201</v>
          </cell>
          <cell r="AB40">
            <v>12.856555012677306</v>
          </cell>
          <cell r="AC40">
            <v>0.12609663769402049</v>
          </cell>
          <cell r="AD40">
            <v>12.982651650371327</v>
          </cell>
          <cell r="AE40">
            <v>929.45947908848927</v>
          </cell>
          <cell r="AF40">
            <v>892.92130767706817</v>
          </cell>
          <cell r="AG40">
            <v>1360.775263643369</v>
          </cell>
          <cell r="AH40">
            <v>1117.5272050139802</v>
          </cell>
          <cell r="AI40">
            <v>1194.5268260458204</v>
          </cell>
          <cell r="AJ40">
            <v>1015.6999489663854</v>
          </cell>
          <cell r="AK40">
            <v>1339.5282498029148</v>
          </cell>
          <cell r="AL40">
            <v>986.0998427674059</v>
          </cell>
          <cell r="AM40">
            <v>1284.7680256926667</v>
          </cell>
          <cell r="AN40">
            <v>1018.8048114522427</v>
          </cell>
          <cell r="AO40">
            <v>1305.8493420435129</v>
          </cell>
          <cell r="AP40">
            <v>72.717097568724057</v>
          </cell>
          <cell r="AQ40">
            <v>20.271336872389384</v>
          </cell>
          <cell r="AR40">
            <v>-92.05320612626906</v>
          </cell>
          <cell r="AS40">
            <v>-24.582610692715662</v>
          </cell>
          <cell r="AT40">
            <v>100.89104639893162</v>
          </cell>
          <cell r="AU40">
            <v>-1.1187321181698735</v>
          </cell>
          <cell r="AV40">
            <v>15.205509023383001</v>
          </cell>
          <cell r="AW40">
            <v>-26.077593056812589</v>
          </cell>
          <cell r="AX40">
            <v>-19.569365905543464</v>
          </cell>
          <cell r="AY40">
            <v>1915.3692212066708</v>
          </cell>
          <cell r="AZ40">
            <v>3184.0912787237703</v>
          </cell>
          <cell r="BA40">
            <v>4277.0358730450353</v>
          </cell>
          <cell r="BB40">
            <v>5572.4537454897873</v>
          </cell>
          <cell r="BC40">
            <v>6587.0349623380025</v>
          </cell>
          <cell r="BD40">
            <v>7941.7687211643015</v>
          </cell>
          <cell r="BE40">
            <v>8901.7909708748957</v>
          </cell>
          <cell r="BF40">
            <v>10166.989630662018</v>
          </cell>
          <cell r="BG40">
            <v>11103.893060320614</v>
          </cell>
          <cell r="BH40">
            <v>1822.3807867655573</v>
          </cell>
          <cell r="BI40">
            <v>3183.1560504089261</v>
          </cell>
          <cell r="BJ40">
            <v>4300.6832554229059</v>
          </cell>
          <cell r="BK40">
            <v>5495.2100814687265</v>
          </cell>
          <cell r="BL40">
            <v>6510.9100304351123</v>
          </cell>
          <cell r="BM40">
            <v>7850.4382802380269</v>
          </cell>
          <cell r="BN40">
            <v>8836.5381230054336</v>
          </cell>
          <cell r="BO40">
            <v>10121.306148698101</v>
          </cell>
          <cell r="BP40">
            <v>11140.110960150343</v>
          </cell>
          <cell r="BQ40">
            <v>92.988434441113299</v>
          </cell>
          <cell r="BR40">
            <v>0.93522831484444424</v>
          </cell>
          <cell r="BS40">
            <v>-23.647382377871011</v>
          </cell>
          <cell r="BT40">
            <v>77.243664021060852</v>
          </cell>
          <cell r="BU40">
            <v>76.124931902891007</v>
          </cell>
          <cell r="BV40">
            <v>91.330440926274349</v>
          </cell>
          <cell r="BW40">
            <v>65.25284786946213</v>
          </cell>
          <cell r="BX40">
            <v>45.683481963917075</v>
          </cell>
          <cell r="BY40">
            <v>-36.217899829729504</v>
          </cell>
          <cell r="BZ40">
            <v>791.20639199999994</v>
          </cell>
          <cell r="CA40">
            <v>742.37813659999995</v>
          </cell>
          <cell r="CB40">
            <v>1032.1294164999999</v>
          </cell>
          <cell r="CC40">
            <v>3184.0912787237703</v>
          </cell>
          <cell r="CD40">
            <v>2565.7139450999998</v>
          </cell>
          <cell r="CE40">
            <v>618.37733362377048</v>
          </cell>
          <cell r="CF40">
            <v>24.101569654900445</v>
          </cell>
        </row>
        <row r="41">
          <cell r="L41">
            <v>3039.0008549118384</v>
          </cell>
          <cell r="N41">
            <v>3039.0008549118384</v>
          </cell>
          <cell r="Q41">
            <v>229.82562720125335</v>
          </cell>
          <cell r="R41">
            <v>231.78627338494337</v>
          </cell>
          <cell r="S41">
            <v>220.36962725388335</v>
          </cell>
          <cell r="T41">
            <v>260.44324293338332</v>
          </cell>
          <cell r="U41">
            <v>322.04120313933333</v>
          </cell>
          <cell r="V41">
            <v>236.95060855333335</v>
          </cell>
          <cell r="W41">
            <v>239.19305935433331</v>
          </cell>
          <cell r="X41">
            <v>228.78283836333335</v>
          </cell>
          <cell r="Y41">
            <v>240.99025244333333</v>
          </cell>
          <cell r="Z41">
            <v>489.89481366878056</v>
          </cell>
          <cell r="AA41">
            <v>3086.9989706022366</v>
          </cell>
          <cell r="AB41">
            <v>2.8239336017217149</v>
          </cell>
          <cell r="AC41" t="str">
            <v/>
          </cell>
          <cell r="AD41">
            <v>2.8239336017217149</v>
          </cell>
          <cell r="AE41">
            <v>136.05759002946508</v>
          </cell>
          <cell r="AF41">
            <v>235.99584037193952</v>
          </cell>
          <cell r="AG41">
            <v>253.06730158728695</v>
          </cell>
          <cell r="AH41">
            <v>238.41410385292349</v>
          </cell>
          <cell r="AI41">
            <v>234.579779344998</v>
          </cell>
          <cell r="AJ41">
            <v>263.55543885477232</v>
          </cell>
          <cell r="AK41">
            <v>313.56136992002473</v>
          </cell>
          <cell r="AL41">
            <v>219.88163636300035</v>
          </cell>
          <cell r="AM41">
            <v>232.67036491447831</v>
          </cell>
          <cell r="AN41">
            <v>252.64815895060499</v>
          </cell>
          <cell r="AO41">
            <v>242.8264105908535</v>
          </cell>
          <cell r="AP41">
            <v>26.681482223868272</v>
          </cell>
          <cell r="AQ41">
            <v>-12.013488318946202</v>
          </cell>
          <cell r="AR41">
            <v>-23.241674386033594</v>
          </cell>
          <cell r="AS41">
            <v>-6.6278304679801181</v>
          </cell>
          <cell r="AT41">
            <v>-14.210152091114651</v>
          </cell>
          <cell r="AU41">
            <v>-3.1121959213890023</v>
          </cell>
          <cell r="AV41">
            <v>8.4798332193086026</v>
          </cell>
          <cell r="AW41">
            <v>17.068972190333</v>
          </cell>
          <cell r="AX41">
            <v>6.5226944398550017</v>
          </cell>
          <cell r="AY41">
            <v>386.72142430632664</v>
          </cell>
          <cell r="AZ41">
            <v>616.54705150758002</v>
          </cell>
          <cell r="BA41">
            <v>848.33332489252336</v>
          </cell>
          <cell r="BB41">
            <v>1068.7029521464067</v>
          </cell>
          <cell r="BC41">
            <v>1329.14619507979</v>
          </cell>
          <cell r="BD41">
            <v>1651.1873982191232</v>
          </cell>
          <cell r="BE41">
            <v>1888.1380067724565</v>
          </cell>
          <cell r="BF41">
            <v>2127.3310661267897</v>
          </cell>
          <cell r="BG41">
            <v>2356.1139044901229</v>
          </cell>
          <cell r="BH41">
            <v>372.05343040140463</v>
          </cell>
          <cell r="BI41">
            <v>625.12073198869155</v>
          </cell>
          <cell r="BJ41">
            <v>863.53483584161506</v>
          </cell>
          <cell r="BK41">
            <v>1098.114615186613</v>
          </cell>
          <cell r="BL41">
            <v>1361.6700540413854</v>
          </cell>
          <cell r="BM41">
            <v>1675.2314239614102</v>
          </cell>
          <cell r="BN41">
            <v>1895.1130603244105</v>
          </cell>
          <cell r="BO41">
            <v>2127.7834252388889</v>
          </cell>
          <cell r="BP41">
            <v>2380.4315841894941</v>
          </cell>
          <cell r="BQ41">
            <v>14.667993904922014</v>
          </cell>
          <cell r="BR41">
            <v>-8.5736804811115235</v>
          </cell>
          <cell r="BS41">
            <v>-15.201510949091698</v>
          </cell>
          <cell r="BT41">
            <v>-29.411663040206349</v>
          </cell>
          <cell r="BU41">
            <v>-32.523858961595352</v>
          </cell>
          <cell r="BV41">
            <v>-24.044025742286976</v>
          </cell>
          <cell r="BW41">
            <v>-6.9750535519540335</v>
          </cell>
          <cell r="BX41">
            <v>-0.45235911209920232</v>
          </cell>
          <cell r="BY41">
            <v>-24.317679699371183</v>
          </cell>
          <cell r="BZ41">
            <v>145.95099999999999</v>
          </cell>
          <cell r="CA41">
            <v>215.89788499999997</v>
          </cell>
          <cell r="CB41">
            <v>186.13363699999999</v>
          </cell>
          <cell r="CC41">
            <v>616.54705150758002</v>
          </cell>
          <cell r="CD41">
            <v>547.98252200000002</v>
          </cell>
          <cell r="CE41">
            <v>68.564529507580005</v>
          </cell>
          <cell r="CF41">
            <v>12.512174522891083</v>
          </cell>
        </row>
        <row r="42">
          <cell r="L42">
            <v>1136.2711188686997</v>
          </cell>
          <cell r="M42">
            <v>135.69999999999999</v>
          </cell>
          <cell r="N42">
            <v>1271.9711188686997</v>
          </cell>
          <cell r="Q42">
            <v>114.93062309356779</v>
          </cell>
          <cell r="R42">
            <v>97.577095191947578</v>
          </cell>
          <cell r="S42">
            <v>99.839122443596651</v>
          </cell>
          <cell r="T42">
            <v>80.184636532315565</v>
          </cell>
          <cell r="U42">
            <v>78.343778427148891</v>
          </cell>
          <cell r="V42">
            <v>99.025721802846675</v>
          </cell>
          <cell r="W42">
            <v>101.61939423679334</v>
          </cell>
          <cell r="X42">
            <v>104.04936530497444</v>
          </cell>
          <cell r="Y42">
            <v>111.93020796266667</v>
          </cell>
          <cell r="Z42">
            <v>99.254814024515426</v>
          </cell>
          <cell r="AA42">
            <v>1168.2704795129862</v>
          </cell>
          <cell r="AB42">
            <v>1.0558582726467629</v>
          </cell>
          <cell r="AC42">
            <v>0.12609663769402049</v>
          </cell>
          <cell r="AD42">
            <v>1.1819549103407834</v>
          </cell>
          <cell r="AE42">
            <v>38.699802558668416</v>
          </cell>
          <cell r="AF42">
            <v>119.90133607843137</v>
          </cell>
          <cell r="AG42">
            <v>90.284681960784297</v>
          </cell>
          <cell r="AH42">
            <v>72.295434640522842</v>
          </cell>
          <cell r="AI42">
            <v>91.401886405228737</v>
          </cell>
          <cell r="AJ42">
            <v>98.853333464052255</v>
          </cell>
          <cell r="AK42">
            <v>94.987434744842744</v>
          </cell>
          <cell r="AL42">
            <v>64.019107991242834</v>
          </cell>
          <cell r="AM42">
            <v>102.54403622653696</v>
          </cell>
          <cell r="AN42">
            <v>155.55366199584154</v>
          </cell>
          <cell r="AO42">
            <v>157.82449287581693</v>
          </cell>
          <cell r="AP42">
            <v>30.696783632878258</v>
          </cell>
          <cell r="AQ42">
            <v>-7.7822017773646905</v>
          </cell>
          <cell r="AR42">
            <v>24.645941132783491</v>
          </cell>
          <cell r="AS42">
            <v>25.281660551424736</v>
          </cell>
          <cell r="AT42">
            <v>8.4372360383679137</v>
          </cell>
          <cell r="AU42">
            <v>-18.66869693173669</v>
          </cell>
          <cell r="AV42">
            <v>-16.643656317693853</v>
          </cell>
          <cell r="AW42">
            <v>35.006613811603842</v>
          </cell>
          <cell r="AX42">
            <v>-0.92464198974361977</v>
          </cell>
          <cell r="AY42">
            <v>181.51572049261338</v>
          </cell>
          <cell r="AZ42">
            <v>296.44634358618117</v>
          </cell>
          <cell r="BA42">
            <v>394.02343877812871</v>
          </cell>
          <cell r="BB42">
            <v>493.8625612217254</v>
          </cell>
          <cell r="BC42">
            <v>574.04719775404089</v>
          </cell>
          <cell r="BD42">
            <v>652.39097618118979</v>
          </cell>
          <cell r="BE42">
            <v>751.41669798403655</v>
          </cell>
          <cell r="BF42">
            <v>853.0360922208298</v>
          </cell>
          <cell r="BG42">
            <v>957.08545752580426</v>
          </cell>
          <cell r="BH42">
            <v>158.60113863709981</v>
          </cell>
          <cell r="BI42">
            <v>248.88582059788411</v>
          </cell>
          <cell r="BJ42">
            <v>321.18125523840695</v>
          </cell>
          <cell r="BK42">
            <v>412.58314164363571</v>
          </cell>
          <cell r="BL42">
            <v>511.43647510768795</v>
          </cell>
          <cell r="BM42">
            <v>606.42390985253064</v>
          </cell>
          <cell r="BN42">
            <v>670.44301784377353</v>
          </cell>
          <cell r="BO42">
            <v>772.98705407031048</v>
          </cell>
          <cell r="BP42">
            <v>928.54071606615207</v>
          </cell>
          <cell r="BQ42">
            <v>22.914581855513553</v>
          </cell>
          <cell r="BR42">
            <v>47.560522988297038</v>
          </cell>
          <cell r="BS42">
            <v>72.842183539721773</v>
          </cell>
          <cell r="BT42">
            <v>81.279419578089701</v>
          </cell>
          <cell r="BU42">
            <v>62.61072264635299</v>
          </cell>
          <cell r="BV42">
            <v>45.967066328659151</v>
          </cell>
          <cell r="BW42">
            <v>80.973680140263014</v>
          </cell>
          <cell r="BX42">
            <v>80.049038150519323</v>
          </cell>
          <cell r="BY42">
            <v>28.544741459652187</v>
          </cell>
          <cell r="BZ42">
            <v>22.829712000000001</v>
          </cell>
          <cell r="CA42">
            <v>98.086211399999996</v>
          </cell>
          <cell r="CB42">
            <v>88.478014999999999</v>
          </cell>
          <cell r="CC42">
            <v>296.44634358618117</v>
          </cell>
          <cell r="CD42">
            <v>209.3939384</v>
          </cell>
          <cell r="CE42">
            <v>87.052405186181176</v>
          </cell>
          <cell r="CF42">
            <v>41.573507739219821</v>
          </cell>
        </row>
        <row r="43">
          <cell r="L43">
            <v>345.9</v>
          </cell>
          <cell r="M43">
            <v>135.69999999999999</v>
          </cell>
          <cell r="N43">
            <v>481.59999999999997</v>
          </cell>
          <cell r="Q43">
            <v>26.136318601111117</v>
          </cell>
          <cell r="R43">
            <v>28.111831709090907</v>
          </cell>
          <cell r="S43">
            <v>10.912967109</v>
          </cell>
          <cell r="T43">
            <v>10.992378753888888</v>
          </cell>
          <cell r="U43">
            <v>12.36558303222222</v>
          </cell>
          <cell r="V43">
            <v>49.993232800000001</v>
          </cell>
          <cell r="W43">
            <v>32.539151746666668</v>
          </cell>
          <cell r="X43">
            <v>28.857724697777776</v>
          </cell>
          <cell r="Y43">
            <v>28.824999999999999</v>
          </cell>
          <cell r="Z43">
            <v>28.824999999999999</v>
          </cell>
          <cell r="AA43">
            <v>316.25375747975755</v>
          </cell>
          <cell r="AB43">
            <v>0.32142097994371183</v>
          </cell>
          <cell r="AC43">
            <v>0.12609663769402049</v>
          </cell>
          <cell r="AD43">
            <v>0.44751761763773235</v>
          </cell>
          <cell r="AE43">
            <v>0.38659411764705881</v>
          </cell>
          <cell r="AF43">
            <v>29.059669411764705</v>
          </cell>
          <cell r="AG43">
            <v>6.7430152941176473</v>
          </cell>
          <cell r="AH43">
            <v>6.4093235294117639</v>
          </cell>
          <cell r="AI43">
            <v>12.415775294117648</v>
          </cell>
          <cell r="AJ43">
            <v>22.467222352941175</v>
          </cell>
          <cell r="AK43">
            <v>29.995634117647054</v>
          </cell>
          <cell r="AL43">
            <v>14.698715294117646</v>
          </cell>
          <cell r="AM43">
            <v>28.823643529411765</v>
          </cell>
          <cell r="AN43">
            <v>28.823643529411765</v>
          </cell>
          <cell r="AO43">
            <v>83.038381764705875</v>
          </cell>
          <cell r="AP43">
            <v>34.455825252352952</v>
          </cell>
          <cell r="AQ43">
            <v>-5.2075197517646998</v>
          </cell>
          <cell r="AR43">
            <v>19.39330330699347</v>
          </cell>
          <cell r="AS43">
            <v>21.702508179679143</v>
          </cell>
          <cell r="AT43">
            <v>-1.5028081851176474</v>
          </cell>
          <cell r="AU43">
            <v>-11.474843599052287</v>
          </cell>
          <cell r="AV43">
            <v>-17.630051085424832</v>
          </cell>
          <cell r="AW43">
            <v>35.294517505882354</v>
          </cell>
          <cell r="AX43">
            <v>3.7155082172549037</v>
          </cell>
          <cell r="AY43">
            <v>58.694569030000011</v>
          </cell>
          <cell r="AZ43">
            <v>84.830887631111125</v>
          </cell>
          <cell r="BA43">
            <v>112.94271934020203</v>
          </cell>
          <cell r="BB43">
            <v>123.85568644920204</v>
          </cell>
          <cell r="BC43">
            <v>134.84806520309093</v>
          </cell>
          <cell r="BD43">
            <v>147.21364823531314</v>
          </cell>
          <cell r="BE43">
            <v>197.20688103531313</v>
          </cell>
          <cell r="BF43">
            <v>229.74603278197981</v>
          </cell>
          <cell r="BG43">
            <v>258.60375747975758</v>
          </cell>
          <cell r="BH43">
            <v>29.446263529411763</v>
          </cell>
          <cell r="BI43">
            <v>36.189278823529406</v>
          </cell>
          <cell r="BJ43">
            <v>42.598602352941171</v>
          </cell>
          <cell r="BK43">
            <v>55.014377647058822</v>
          </cell>
          <cell r="BL43">
            <v>77.4816</v>
          </cell>
          <cell r="BM43">
            <v>107.47723411764706</v>
          </cell>
          <cell r="BN43">
            <v>122.17594941176471</v>
          </cell>
          <cell r="BO43">
            <v>150.99959294117647</v>
          </cell>
          <cell r="BP43">
            <v>179.82323647058823</v>
          </cell>
          <cell r="BQ43">
            <v>29.248305500588248</v>
          </cell>
          <cell r="BR43">
            <v>48.641608807581719</v>
          </cell>
          <cell r="BS43">
            <v>70.344116987260861</v>
          </cell>
          <cell r="BT43">
            <v>68.841308802143217</v>
          </cell>
          <cell r="BU43">
            <v>57.366465203090925</v>
          </cell>
          <cell r="BV43">
            <v>39.736414117666087</v>
          </cell>
          <cell r="BW43">
            <v>75.030931623548426</v>
          </cell>
          <cell r="BX43">
            <v>78.746439840803333</v>
          </cell>
          <cell r="BY43">
            <v>78.780521009169348</v>
          </cell>
          <cell r="BZ43">
            <v>7.5627120000000003</v>
          </cell>
          <cell r="CA43">
            <v>26.583966399999994</v>
          </cell>
          <cell r="CB43">
            <v>8.624015</v>
          </cell>
          <cell r="CC43">
            <v>84.830887631111125</v>
          </cell>
          <cell r="CD43">
            <v>42.770693399999992</v>
          </cell>
          <cell r="CE43">
            <v>42.060194231111133</v>
          </cell>
          <cell r="CF43">
            <v>98.338817745496598</v>
          </cell>
        </row>
        <row r="44">
          <cell r="Q44">
            <v>88.794304492456675</v>
          </cell>
          <cell r="R44">
            <v>69.46526348285667</v>
          </cell>
          <cell r="S44">
            <v>88.926155334596658</v>
          </cell>
          <cell r="T44">
            <v>69.192257778426679</v>
          </cell>
          <cell r="U44">
            <v>65.978195394926672</v>
          </cell>
          <cell r="V44">
            <v>49.032489002846667</v>
          </cell>
          <cell r="W44">
            <v>69.080242490126665</v>
          </cell>
          <cell r="X44">
            <v>75.191640607196675</v>
          </cell>
          <cell r="Y44">
            <v>83.105207962666668</v>
          </cell>
          <cell r="Z44">
            <v>70.429814024515423</v>
          </cell>
          <cell r="AA44">
            <v>852.01672203322869</v>
          </cell>
          <cell r="AE44">
            <v>38.313208441021359</v>
          </cell>
          <cell r="AF44">
            <v>90.841666666666669</v>
          </cell>
          <cell r="AG44">
            <v>83.541666666666657</v>
          </cell>
          <cell r="AH44">
            <v>65.886111111111077</v>
          </cell>
          <cell r="AI44">
            <v>78.986111111111086</v>
          </cell>
          <cell r="AJ44">
            <v>76.386111111111077</v>
          </cell>
          <cell r="AK44">
            <v>64.991800627195687</v>
          </cell>
          <cell r="AL44">
            <v>49.320392697125179</v>
          </cell>
          <cell r="AM44">
            <v>73.720392697125192</v>
          </cell>
          <cell r="AN44">
            <v>126.73001846642978</v>
          </cell>
          <cell r="AO44">
            <v>74.786111111111069</v>
          </cell>
          <cell r="AP44">
            <v>-3.7590416194746936</v>
          </cell>
          <cell r="AQ44">
            <v>-2.5746820255999978</v>
          </cell>
          <cell r="AR44">
            <v>5.2526378257900177</v>
          </cell>
          <cell r="AS44">
            <v>3.5791523717455931</v>
          </cell>
          <cell r="AT44">
            <v>9.9400442234855717</v>
          </cell>
          <cell r="AU44">
            <v>-7.1938533326843981</v>
          </cell>
          <cell r="AV44">
            <v>0.98639476773098522</v>
          </cell>
          <cell r="AW44">
            <v>-0.28790369427851203</v>
          </cell>
          <cell r="AX44">
            <v>-4.640150206998527</v>
          </cell>
          <cell r="AY44">
            <v>122.82115146261334</v>
          </cell>
          <cell r="AZ44">
            <v>211.61545595507002</v>
          </cell>
          <cell r="BA44">
            <v>281.08071943792669</v>
          </cell>
          <cell r="BB44">
            <v>370.00687477252336</v>
          </cell>
          <cell r="BC44">
            <v>439.19913255095003</v>
          </cell>
          <cell r="BD44">
            <v>505.1773279458767</v>
          </cell>
          <cell r="BE44">
            <v>554.20981694872341</v>
          </cell>
          <cell r="BF44">
            <v>623.29005943884999</v>
          </cell>
          <cell r="BG44">
            <v>698.48170004604663</v>
          </cell>
          <cell r="BH44">
            <v>129.15487510768804</v>
          </cell>
          <cell r="BI44">
            <v>212.6965417743547</v>
          </cell>
          <cell r="BJ44">
            <v>278.58265288546579</v>
          </cell>
          <cell r="BK44">
            <v>357.56876399657688</v>
          </cell>
          <cell r="BL44">
            <v>433.95487510768794</v>
          </cell>
          <cell r="BM44">
            <v>498.94667573488363</v>
          </cell>
          <cell r="BN44">
            <v>548.26706843200884</v>
          </cell>
          <cell r="BO44">
            <v>621.98746112913409</v>
          </cell>
          <cell r="BP44">
            <v>748.71747959556387</v>
          </cell>
          <cell r="BQ44">
            <v>-6.3337236450746959</v>
          </cell>
          <cell r="BR44">
            <v>-1.0810858192846786</v>
          </cell>
          <cell r="BS44">
            <v>2.498066552460906</v>
          </cell>
          <cell r="BT44">
            <v>12.438110775946482</v>
          </cell>
          <cell r="BU44">
            <v>5.2442574432620646</v>
          </cell>
          <cell r="BV44">
            <v>6.2306522109930658</v>
          </cell>
          <cell r="BW44">
            <v>5.9427485167145733</v>
          </cell>
          <cell r="BX44">
            <v>1.3025983097159042</v>
          </cell>
          <cell r="BY44">
            <v>-50.235779549517247</v>
          </cell>
          <cell r="BZ44">
            <v>15.266999999999999</v>
          </cell>
          <cell r="CA44">
            <v>71.502245000000002</v>
          </cell>
          <cell r="CB44">
            <v>79.853999999999999</v>
          </cell>
          <cell r="CC44">
            <v>211.61545595507002</v>
          </cell>
          <cell r="CD44">
            <v>166.623245</v>
          </cell>
          <cell r="CE44">
            <v>44.992210955070021</v>
          </cell>
          <cell r="CF44">
            <v>27.002361498283168</v>
          </cell>
        </row>
        <row r="45">
          <cell r="G45" t="str">
            <v xml:space="preserve">  Pagos Tesorería</v>
          </cell>
          <cell r="L45">
            <v>788.57572886869968</v>
          </cell>
          <cell r="N45">
            <v>788.57572886869968</v>
          </cell>
          <cell r="O45">
            <v>33.485464796666669</v>
          </cell>
          <cell r="P45">
            <v>88.228597405366671</v>
          </cell>
          <cell r="Q45">
            <v>87.873993407506674</v>
          </cell>
          <cell r="R45">
            <v>69.338785109096676</v>
          </cell>
          <cell r="S45">
            <v>88.053497958206663</v>
          </cell>
          <cell r="T45">
            <v>68.571828354016674</v>
          </cell>
          <cell r="U45">
            <v>62.220111285406666</v>
          </cell>
          <cell r="V45">
            <v>48.592906006636667</v>
          </cell>
          <cell r="W45">
            <v>68.960692307966667</v>
          </cell>
          <cell r="X45">
            <v>75.109252106666673</v>
          </cell>
          <cell r="Y45">
            <v>82.925245816666674</v>
          </cell>
          <cell r="Z45">
            <v>70.429814024515423</v>
          </cell>
          <cell r="AA45">
            <v>843.7901885787187</v>
          </cell>
          <cell r="AB45">
            <v>0.73276896077711551</v>
          </cell>
          <cell r="AC45" t="str">
            <v/>
          </cell>
          <cell r="AD45">
            <v>0.73276896077711551</v>
          </cell>
          <cell r="AE45">
            <v>38.313208441021359</v>
          </cell>
          <cell r="AF45">
            <v>90.841666666666669</v>
          </cell>
          <cell r="AG45">
            <v>83.541666666666657</v>
          </cell>
          <cell r="AH45">
            <v>65.886111111111077</v>
          </cell>
          <cell r="AI45">
            <v>78.986111111111086</v>
          </cell>
          <cell r="AJ45">
            <v>76.386111111111077</v>
          </cell>
          <cell r="AK45">
            <v>56.38611111111107</v>
          </cell>
          <cell r="AL45">
            <v>47.88611111111107</v>
          </cell>
          <cell r="AM45">
            <v>72.286111111111083</v>
          </cell>
          <cell r="AN45">
            <v>58.88611111111107</v>
          </cell>
          <cell r="AO45">
            <v>74.786111111111069</v>
          </cell>
          <cell r="AP45">
            <v>-4.8277436443546904</v>
          </cell>
          <cell r="AQ45">
            <v>-2.6130692612999979</v>
          </cell>
          <cell r="AR45">
            <v>4.332326740840017</v>
          </cell>
          <cell r="AS45">
            <v>3.4526739979855989</v>
          </cell>
          <cell r="AT45">
            <v>9.0673868470955767</v>
          </cell>
          <cell r="AU45">
            <v>-7.8142827570944036</v>
          </cell>
          <cell r="AV45">
            <v>5.8340001742955963</v>
          </cell>
          <cell r="AW45">
            <v>0.70679489552559716</v>
          </cell>
          <cell r="AX45">
            <v>-3.3254188031444158</v>
          </cell>
          <cell r="AY45">
            <v>121.71406220203335</v>
          </cell>
          <cell r="AZ45">
            <v>209.58805560954002</v>
          </cell>
          <cell r="BA45">
            <v>278.9268407186367</v>
          </cell>
          <cell r="BB45">
            <v>366.98033867684336</v>
          </cell>
          <cell r="BC45">
            <v>435.55216703086001</v>
          </cell>
          <cell r="BD45">
            <v>497.77227831626669</v>
          </cell>
          <cell r="BE45">
            <v>546.36518432290336</v>
          </cell>
          <cell r="BF45">
            <v>615.32587663086997</v>
          </cell>
          <cell r="BG45">
            <v>690.43512873753662</v>
          </cell>
          <cell r="BH45">
            <v>129.15487510768804</v>
          </cell>
          <cell r="BI45">
            <v>212.6965417743547</v>
          </cell>
          <cell r="BJ45">
            <v>278.58265288546579</v>
          </cell>
          <cell r="BK45">
            <v>357.56876399657688</v>
          </cell>
          <cell r="BL45">
            <v>433.95487510768794</v>
          </cell>
          <cell r="BM45">
            <v>490.340986218799</v>
          </cell>
          <cell r="BN45">
            <v>538.22709732991007</v>
          </cell>
          <cell r="BO45">
            <v>610.51320844102111</v>
          </cell>
          <cell r="BP45">
            <v>669.39931955213217</v>
          </cell>
          <cell r="BQ45">
            <v>-7.4408129056546954</v>
          </cell>
          <cell r="BR45">
            <v>-3.1084861648146784</v>
          </cell>
          <cell r="BS45">
            <v>0.34418783317090629</v>
          </cell>
          <cell r="BT45">
            <v>9.411574680266483</v>
          </cell>
          <cell r="BU45">
            <v>1.5972919231720653</v>
          </cell>
          <cell r="BV45">
            <v>7.4312920974676899</v>
          </cell>
          <cell r="BW45">
            <v>8.1380869929932942</v>
          </cell>
          <cell r="BX45">
            <v>4.8126681898488641</v>
          </cell>
          <cell r="BY45">
            <v>21.035809185404446</v>
          </cell>
          <cell r="BZ45">
            <v>15.266999999999999</v>
          </cell>
          <cell r="CA45">
            <v>69.202245000000005</v>
          </cell>
          <cell r="CB45">
            <v>77.554000000000002</v>
          </cell>
          <cell r="CC45">
            <v>209.58805560954002</v>
          </cell>
          <cell r="CD45">
            <v>162.023245</v>
          </cell>
          <cell r="CE45">
            <v>47.564810609540018</v>
          </cell>
          <cell r="CF45">
            <v>29.356781867651161</v>
          </cell>
        </row>
        <row r="46">
          <cell r="G46" t="str">
            <v xml:space="preserve">  Otros Pagos</v>
          </cell>
          <cell r="L46">
            <v>1.79539</v>
          </cell>
          <cell r="N46">
            <v>1.79539</v>
          </cell>
          <cell r="O46">
            <v>1.0687020248799999</v>
          </cell>
          <cell r="P46">
            <v>3.8387235699999994E-2</v>
          </cell>
          <cell r="Q46">
            <v>0.92031108495000002</v>
          </cell>
          <cell r="R46">
            <v>0.12647837375999998</v>
          </cell>
          <cell r="S46">
            <v>0.87265737638999985</v>
          </cell>
          <cell r="T46">
            <v>0.62042942440999915</v>
          </cell>
          <cell r="U46">
            <v>3.7580841095200004</v>
          </cell>
          <cell r="V46">
            <v>0.43958299621000002</v>
          </cell>
          <cell r="W46">
            <v>0.11955018215999999</v>
          </cell>
          <cell r="X46">
            <v>8.2388500529999992E-2</v>
          </cell>
          <cell r="Y46">
            <v>0.17996214599999999</v>
          </cell>
          <cell r="Z46">
            <v>0</v>
          </cell>
          <cell r="AA46">
            <v>8.2265334545099993</v>
          </cell>
          <cell r="AB46">
            <v>1.6683319259356486E-3</v>
          </cell>
          <cell r="AC46" t="str">
            <v/>
          </cell>
          <cell r="AD46">
            <v>1.6683319259356486E-3</v>
          </cell>
          <cell r="AE46">
            <v>0</v>
          </cell>
          <cell r="AF46">
            <v>0</v>
          </cell>
          <cell r="AG46">
            <v>0</v>
          </cell>
          <cell r="AH46">
            <v>0</v>
          </cell>
          <cell r="AI46">
            <v>0</v>
          </cell>
          <cell r="AJ46">
            <v>0</v>
          </cell>
          <cell r="AK46">
            <v>8.6056895160846238</v>
          </cell>
          <cell r="AL46">
            <v>1.4342815860141087</v>
          </cell>
          <cell r="AM46">
            <v>1.4342815860141087</v>
          </cell>
          <cell r="AN46">
            <v>67.84390735531872</v>
          </cell>
          <cell r="AO46">
            <v>0</v>
          </cell>
          <cell r="AP46">
            <v>1.0687020248799999</v>
          </cell>
          <cell r="AQ46">
            <v>3.8387235699999994E-2</v>
          </cell>
          <cell r="AR46">
            <v>0.92031108495000002</v>
          </cell>
          <cell r="AS46">
            <v>0.12647837375999998</v>
          </cell>
          <cell r="AT46">
            <v>0.87265737638999985</v>
          </cell>
          <cell r="AU46">
            <v>0.62042942440999915</v>
          </cell>
          <cell r="AV46">
            <v>-4.8476054065646235</v>
          </cell>
          <cell r="AW46">
            <v>-0.99469858980410875</v>
          </cell>
          <cell r="AX46">
            <v>-1.3147314038541087</v>
          </cell>
          <cell r="AY46">
            <v>1.1070892605799998</v>
          </cell>
          <cell r="AZ46">
            <v>2.0274003455299998</v>
          </cell>
          <cell r="BA46">
            <v>2.1538787192899997</v>
          </cell>
          <cell r="BB46">
            <v>3.0265360956799996</v>
          </cell>
          <cell r="BC46">
            <v>3.6469655200899989</v>
          </cell>
          <cell r="BD46">
            <v>7.4050496296099997</v>
          </cell>
          <cell r="BE46">
            <v>7.8446326258200001</v>
          </cell>
          <cell r="BF46">
            <v>7.9641828079800003</v>
          </cell>
          <cell r="BG46">
            <v>8.0465713085099999</v>
          </cell>
          <cell r="BH46">
            <v>0</v>
          </cell>
          <cell r="BI46">
            <v>0</v>
          </cell>
          <cell r="BJ46">
            <v>0</v>
          </cell>
          <cell r="BK46">
            <v>0</v>
          </cell>
          <cell r="BL46">
            <v>0</v>
          </cell>
          <cell r="BM46">
            <v>8.6056895160846238</v>
          </cell>
          <cell r="BN46">
            <v>10.039971102098733</v>
          </cell>
          <cell r="BO46">
            <v>11.474252688112841</v>
          </cell>
          <cell r="BP46">
            <v>79.318160043431561</v>
          </cell>
          <cell r="BQ46">
            <v>1.1070892605799998</v>
          </cell>
          <cell r="BR46">
            <v>2.0274003455299998</v>
          </cell>
          <cell r="BS46">
            <v>2.1538787192899997</v>
          </cell>
          <cell r="BT46">
            <v>3.0265360956799996</v>
          </cell>
          <cell r="BU46">
            <v>3.6469655200899989</v>
          </cell>
          <cell r="BV46">
            <v>-1.2006398864746242</v>
          </cell>
          <cell r="BW46">
            <v>-2.1953384762787325</v>
          </cell>
          <cell r="BX46">
            <v>-3.5100698801328409</v>
          </cell>
          <cell r="BY46">
            <v>-71.271588734921565</v>
          </cell>
          <cell r="BZ46">
            <v>0</v>
          </cell>
          <cell r="CA46">
            <v>2.2999999999999998</v>
          </cell>
          <cell r="CB46">
            <v>2.2999999999999998</v>
          </cell>
          <cell r="CC46">
            <v>2.0274003455299998</v>
          </cell>
          <cell r="CD46">
            <v>4.5999999999999996</v>
          </cell>
          <cell r="CE46">
            <v>-2.5725996544699998</v>
          </cell>
          <cell r="CF46">
            <v>-55.926079444999999</v>
          </cell>
        </row>
        <row r="47">
          <cell r="L47">
            <v>9660.4221979685062</v>
          </cell>
          <cell r="M47">
            <v>0</v>
          </cell>
          <cell r="N47">
            <v>9660.4221979685062</v>
          </cell>
          <cell r="Q47">
            <v>923.96580722227884</v>
          </cell>
          <cell r="R47">
            <v>763.58122574437368</v>
          </cell>
          <cell r="S47">
            <v>975.20912274727209</v>
          </cell>
          <cell r="T47">
            <v>673.95333738251657</v>
          </cell>
          <cell r="U47">
            <v>954.34877725981562</v>
          </cell>
          <cell r="V47">
            <v>624.04591935441329</v>
          </cell>
          <cell r="W47">
            <v>924.38620619599646</v>
          </cell>
          <cell r="X47">
            <v>604.07122599028889</v>
          </cell>
          <cell r="Y47">
            <v>875.46711142210006</v>
          </cell>
          <cell r="Z47">
            <v>567.78305003000003</v>
          </cell>
          <cell r="AA47">
            <v>9233.943859756786</v>
          </cell>
          <cell r="AB47">
            <v>8.9767631383088275</v>
          </cell>
          <cell r="AC47" t="str">
            <v/>
          </cell>
          <cell r="AD47">
            <v>8.9767631383088275</v>
          </cell>
          <cell r="AE47">
            <v>754.70208650035579</v>
          </cell>
          <cell r="AF47">
            <v>537.02413122669725</v>
          </cell>
          <cell r="AG47">
            <v>1017.4232800952977</v>
          </cell>
          <cell r="AH47">
            <v>806.81766652053375</v>
          </cell>
          <cell r="AI47">
            <v>868.54516029559363</v>
          </cell>
          <cell r="AJ47">
            <v>653.29117664756075</v>
          </cell>
          <cell r="AK47">
            <v>930.97944513804737</v>
          </cell>
          <cell r="AL47">
            <v>702.19909841316269</v>
          </cell>
          <cell r="AM47">
            <v>949.55362455165141</v>
          </cell>
          <cell r="AN47">
            <v>610.60299050579613</v>
          </cell>
          <cell r="AO47">
            <v>905.19843857684236</v>
          </cell>
          <cell r="AP47">
            <v>15.338831711977491</v>
          </cell>
          <cell r="AQ47">
            <v>40.067026968700247</v>
          </cell>
          <cell r="AR47">
            <v>-93.457472873018901</v>
          </cell>
          <cell r="AS47">
            <v>-43.236440776160066</v>
          </cell>
          <cell r="AT47">
            <v>106.66396245167846</v>
          </cell>
          <cell r="AU47">
            <v>20.662160734955819</v>
          </cell>
          <cell r="AV47">
            <v>23.369332121768252</v>
          </cell>
          <cell r="AW47">
            <v>-78.153179058749402</v>
          </cell>
          <cell r="AX47">
            <v>-25.167418355654945</v>
          </cell>
          <cell r="AY47">
            <v>1347.1320764077307</v>
          </cell>
          <cell r="AZ47">
            <v>2271.0978836300092</v>
          </cell>
          <cell r="BA47">
            <v>3034.6791093743832</v>
          </cell>
          <cell r="BB47">
            <v>4009.8882321216556</v>
          </cell>
          <cell r="BC47">
            <v>4683.8415695041722</v>
          </cell>
          <cell r="BD47">
            <v>5638.1903467639886</v>
          </cell>
          <cell r="BE47">
            <v>6262.2362661184015</v>
          </cell>
          <cell r="BF47">
            <v>7186.6224723143978</v>
          </cell>
          <cell r="BG47">
            <v>7790.6936983046862</v>
          </cell>
          <cell r="BH47">
            <v>1291.7262177270529</v>
          </cell>
          <cell r="BI47">
            <v>2309.1494978223504</v>
          </cell>
          <cell r="BJ47">
            <v>3115.9671643428842</v>
          </cell>
          <cell r="BK47">
            <v>3984.5123246384778</v>
          </cell>
          <cell r="BL47">
            <v>4637.8035012860391</v>
          </cell>
          <cell r="BM47">
            <v>5568.7829464240858</v>
          </cell>
          <cell r="BN47">
            <v>6270.9820448372493</v>
          </cell>
          <cell r="BO47">
            <v>7220.5356693889007</v>
          </cell>
          <cell r="BP47">
            <v>7831.1386598946965</v>
          </cell>
          <cell r="BQ47">
            <v>55.405858680677731</v>
          </cell>
          <cell r="BR47">
            <v>-38.05161419234107</v>
          </cell>
          <cell r="BS47">
            <v>-81.288054968501086</v>
          </cell>
          <cell r="BT47">
            <v>25.375907483177507</v>
          </cell>
          <cell r="BU47">
            <v>46.038068218133375</v>
          </cell>
          <cell r="BV47">
            <v>69.407400339902168</v>
          </cell>
          <cell r="BW47">
            <v>-8.7457787188477596</v>
          </cell>
          <cell r="BX47">
            <v>-33.913197074502932</v>
          </cell>
          <cell r="BY47">
            <v>-40.44496159001028</v>
          </cell>
          <cell r="BZ47">
            <v>622.42567999999994</v>
          </cell>
          <cell r="CA47">
            <v>428.39404019999995</v>
          </cell>
          <cell r="CB47">
            <v>757.51776449999988</v>
          </cell>
          <cell r="CC47">
            <v>2271.0978836300092</v>
          </cell>
          <cell r="CD47">
            <v>1808.3374846999998</v>
          </cell>
          <cell r="CE47">
            <v>462.76039893000939</v>
          </cell>
          <cell r="CF47">
            <v>25.590378059700548</v>
          </cell>
        </row>
        <row r="48">
          <cell r="G48" t="str">
            <v>Pagos de Tesorería</v>
          </cell>
          <cell r="L48">
            <v>9136.2682832986175</v>
          </cell>
          <cell r="N48">
            <v>9136.2682832986175</v>
          </cell>
          <cell r="O48">
            <v>758.2664752733333</v>
          </cell>
          <cell r="P48">
            <v>522.75099553439748</v>
          </cell>
          <cell r="Q48">
            <v>911.1945479559455</v>
          </cell>
          <cell r="R48">
            <v>754.83617747001006</v>
          </cell>
          <cell r="S48">
            <v>949.13048394929172</v>
          </cell>
          <cell r="T48">
            <v>631.98930914062771</v>
          </cell>
          <cell r="U48">
            <v>913.35740327059341</v>
          </cell>
          <cell r="V48">
            <v>568.97598091274665</v>
          </cell>
          <cell r="W48">
            <v>891.62743001266313</v>
          </cell>
          <cell r="X48">
            <v>570.29130542851112</v>
          </cell>
          <cell r="Y48">
            <v>847.50924078176672</v>
          </cell>
          <cell r="Z48">
            <v>544.375</v>
          </cell>
          <cell r="AA48">
            <v>8864.3043497298877</v>
          </cell>
          <cell r="AB48">
            <v>8.4897031068126498</v>
          </cell>
          <cell r="AC48" t="str">
            <v/>
          </cell>
          <cell r="AD48">
            <v>8.4897031068126498</v>
          </cell>
          <cell r="AE48">
            <v>751.96380764877688</v>
          </cell>
          <cell r="AF48">
            <v>497.77500000000003</v>
          </cell>
          <cell r="AG48">
            <v>1008.3259613790808</v>
          </cell>
          <cell r="AH48">
            <v>790.63245898688047</v>
          </cell>
          <cell r="AI48">
            <v>855.45331935734202</v>
          </cell>
          <cell r="AJ48">
            <v>580.51847838184017</v>
          </cell>
          <cell r="AK48">
            <v>906.4337875980093</v>
          </cell>
          <cell r="AL48">
            <v>560.89451486390112</v>
          </cell>
          <cell r="AM48">
            <v>880.88325931616509</v>
          </cell>
          <cell r="AN48">
            <v>574.82120418614329</v>
          </cell>
          <cell r="AO48">
            <v>862.19109527811634</v>
          </cell>
          <cell r="AP48">
            <v>6.3026676245564204</v>
          </cell>
          <cell r="AQ48">
            <v>24.975995534397441</v>
          </cell>
          <cell r="AR48">
            <v>-97.131413423135314</v>
          </cell>
          <cell r="AS48">
            <v>-35.796281516870408</v>
          </cell>
          <cell r="AT48">
            <v>93.67716459194969</v>
          </cell>
          <cell r="AU48">
            <v>51.470830758787542</v>
          </cell>
          <cell r="AV48">
            <v>6.9236156725841056</v>
          </cell>
          <cell r="AW48">
            <v>8.0814660488455274</v>
          </cell>
          <cell r="AX48">
            <v>10.744170696498031</v>
          </cell>
          <cell r="AY48">
            <v>1281.0174708077307</v>
          </cell>
          <cell r="AZ48">
            <v>2192.212018763676</v>
          </cell>
          <cell r="BA48">
            <v>2947.0481962336862</v>
          </cell>
          <cell r="BB48">
            <v>3896.178680182978</v>
          </cell>
          <cell r="BC48">
            <v>4528.167989323606</v>
          </cell>
          <cell r="BD48">
            <v>5441.5253925941997</v>
          </cell>
          <cell r="BE48">
            <v>6010.501373506946</v>
          </cell>
          <cell r="BF48">
            <v>6902.1288035196094</v>
          </cell>
          <cell r="BG48">
            <v>7472.4201089481203</v>
          </cell>
          <cell r="BH48">
            <v>1249.7388076487769</v>
          </cell>
          <cell r="BI48">
            <v>2258.0647690278574</v>
          </cell>
          <cell r="BJ48">
            <v>3048.6972280147379</v>
          </cell>
          <cell r="BK48">
            <v>3904.1505473720799</v>
          </cell>
          <cell r="BL48">
            <v>4484.6690257539203</v>
          </cell>
          <cell r="BM48">
            <v>5391.1028133519294</v>
          </cell>
          <cell r="BN48">
            <v>5951.9973282158307</v>
          </cell>
          <cell r="BO48">
            <v>6832.8805875319958</v>
          </cell>
          <cell r="BP48">
            <v>7407.7017917181392</v>
          </cell>
          <cell r="BQ48">
            <v>31.278663158953805</v>
          </cell>
          <cell r="BR48">
            <v>-65.852750264181395</v>
          </cell>
          <cell r="BS48">
            <v>-101.64903178105169</v>
          </cell>
          <cell r="BT48">
            <v>-7.9718671891018857</v>
          </cell>
          <cell r="BU48">
            <v>43.498963569685657</v>
          </cell>
          <cell r="BV48">
            <v>50.422579242270331</v>
          </cell>
          <cell r="BW48">
            <v>58.50404529111529</v>
          </cell>
          <cell r="BX48">
            <v>69.248215987613548</v>
          </cell>
          <cell r="BY48">
            <v>64.718317229981039</v>
          </cell>
          <cell r="BZ48">
            <v>615.19398000000001</v>
          </cell>
          <cell r="CA48">
            <v>400.79887673999997</v>
          </cell>
          <cell r="CB48">
            <v>724.87496499999986</v>
          </cell>
          <cell r="CC48">
            <v>2192.212018763676</v>
          </cell>
          <cell r="CD48">
            <v>1740.8678217399997</v>
          </cell>
          <cell r="CE48">
            <v>451.34419702367632</v>
          </cell>
          <cell r="CF48">
            <v>25.926390929126207</v>
          </cell>
        </row>
        <row r="49">
          <cell r="G49" t="str">
            <v>Más Transferencias de Inversión</v>
          </cell>
          <cell r="L49">
            <v>346.29999999999995</v>
          </cell>
          <cell r="M49">
            <v>0</v>
          </cell>
          <cell r="N49">
            <v>346.29999999999995</v>
          </cell>
          <cell r="O49">
            <v>11.120173399999999</v>
          </cell>
          <cell r="P49">
            <v>29.652177999999999</v>
          </cell>
          <cell r="Q49">
            <v>10.730986</v>
          </cell>
          <cell r="R49">
            <v>5.4240189999999995</v>
          </cell>
          <cell r="S49">
            <v>14.851702899999999</v>
          </cell>
          <cell r="T49">
            <v>13.2781456</v>
          </cell>
          <cell r="U49">
            <v>40.577399999999997</v>
          </cell>
          <cell r="V49">
            <v>20.845372000000001</v>
          </cell>
          <cell r="W49">
            <v>31.52</v>
          </cell>
          <cell r="X49">
            <v>31.52</v>
          </cell>
          <cell r="Y49">
            <v>15.52</v>
          </cell>
          <cell r="Z49">
            <v>10.82</v>
          </cell>
          <cell r="AA49">
            <v>235.85997690000002</v>
          </cell>
          <cell r="AB49">
            <v>0.32179267231716502</v>
          </cell>
          <cell r="AC49" t="str">
            <v/>
          </cell>
          <cell r="AD49">
            <v>0.32179267231716502</v>
          </cell>
          <cell r="AE49">
            <v>0</v>
          </cell>
          <cell r="AF49">
            <v>1.4073423994790084</v>
          </cell>
          <cell r="AG49">
            <v>8.4886565217673784</v>
          </cell>
          <cell r="AH49">
            <v>13.209656852907692</v>
          </cell>
          <cell r="AI49">
            <v>1.1169049332947674</v>
          </cell>
          <cell r="AJ49">
            <v>26.974367510777135</v>
          </cell>
          <cell r="AK49">
            <v>23.559686270522533</v>
          </cell>
          <cell r="AL49">
            <v>99.783051730031275</v>
          </cell>
          <cell r="AM49">
            <v>67.327521146702423</v>
          </cell>
          <cell r="AN49">
            <v>33.373038673950695</v>
          </cell>
          <cell r="AO49">
            <v>35.530150621440647</v>
          </cell>
          <cell r="AP49">
            <v>11.120173399999999</v>
          </cell>
          <cell r="AQ49">
            <v>28.24483560052099</v>
          </cell>
          <cell r="AR49">
            <v>2.2423294782326213</v>
          </cell>
          <cell r="AS49">
            <v>-7.7856378529076924</v>
          </cell>
          <cell r="AT49">
            <v>13.734797966705232</v>
          </cell>
          <cell r="AU49">
            <v>-13.696221910777135</v>
          </cell>
          <cell r="AV49">
            <v>17.017713729477464</v>
          </cell>
          <cell r="AW49">
            <v>-78.937679730031277</v>
          </cell>
          <cell r="AX49">
            <v>-35.807521146702427</v>
          </cell>
          <cell r="AY49">
            <v>40.772351400000005</v>
          </cell>
          <cell r="AZ49">
            <v>51.503337399999999</v>
          </cell>
          <cell r="BA49">
            <v>56.927356400000001</v>
          </cell>
          <cell r="BB49">
            <v>71.7790593</v>
          </cell>
          <cell r="BC49">
            <v>85.057204900000002</v>
          </cell>
          <cell r="BD49">
            <v>125.6346049</v>
          </cell>
          <cell r="BE49">
            <v>146.4799769</v>
          </cell>
          <cell r="BF49">
            <v>177.99997689999998</v>
          </cell>
          <cell r="BG49">
            <v>209.51997689999999</v>
          </cell>
          <cell r="BH49">
            <v>1.4073423994790084</v>
          </cell>
          <cell r="BI49">
            <v>9.8959989212463881</v>
          </cell>
          <cell r="BJ49">
            <v>23.10565577415408</v>
          </cell>
          <cell r="BK49">
            <v>24.222560707448849</v>
          </cell>
          <cell r="BL49">
            <v>51.196928218225978</v>
          </cell>
          <cell r="BM49">
            <v>74.756614488748511</v>
          </cell>
          <cell r="BN49">
            <v>174.53966621877979</v>
          </cell>
          <cell r="BO49">
            <v>241.86718736548221</v>
          </cell>
          <cell r="BP49">
            <v>275.24022603943291</v>
          </cell>
          <cell r="BQ49">
            <v>39.365009000520992</v>
          </cell>
          <cell r="BR49">
            <v>41.607338478753611</v>
          </cell>
          <cell r="BS49">
            <v>33.821700625845921</v>
          </cell>
          <cell r="BT49">
            <v>47.556498592551151</v>
          </cell>
          <cell r="BU49">
            <v>33.860276681774018</v>
          </cell>
          <cell r="BV49">
            <v>50.877990411251474</v>
          </cell>
          <cell r="BW49">
            <v>-28.059689318779789</v>
          </cell>
          <cell r="BX49">
            <v>-63.867210465482231</v>
          </cell>
          <cell r="BY49">
            <v>-65.720249139432923</v>
          </cell>
          <cell r="BZ49">
            <v>5.0979999999999999</v>
          </cell>
          <cell r="CA49">
            <v>1.7290000000000001</v>
          </cell>
          <cell r="CB49">
            <v>32.038000000000004</v>
          </cell>
          <cell r="CC49">
            <v>51.503337399999999</v>
          </cell>
          <cell r="CD49">
            <v>38.865000000000002</v>
          </cell>
          <cell r="CE49">
            <v>12.638337399999998</v>
          </cell>
          <cell r="CF49">
            <v>32.518557571079377</v>
          </cell>
        </row>
        <row r="50">
          <cell r="H50" t="str">
            <v>Subsidio Tarifas Eléctricas</v>
          </cell>
          <cell r="L50">
            <v>97.1</v>
          </cell>
          <cell r="N50">
            <v>97.1</v>
          </cell>
          <cell r="O50">
            <v>0</v>
          </cell>
          <cell r="P50">
            <v>0</v>
          </cell>
          <cell r="Q50">
            <v>0</v>
          </cell>
          <cell r="R50">
            <v>0</v>
          </cell>
          <cell r="S50">
            <v>0</v>
          </cell>
          <cell r="T50">
            <v>0</v>
          </cell>
          <cell r="U50">
            <v>27</v>
          </cell>
          <cell r="V50">
            <v>10.054</v>
          </cell>
          <cell r="W50">
            <v>27</v>
          </cell>
          <cell r="X50">
            <v>27</v>
          </cell>
          <cell r="Y50">
            <v>6</v>
          </cell>
          <cell r="Z50">
            <v>0</v>
          </cell>
          <cell r="AA50">
            <v>97.054000000000002</v>
          </cell>
          <cell r="AB50">
            <v>9.0228323655780332E-2</v>
          </cell>
          <cell r="AC50" t="str">
            <v/>
          </cell>
          <cell r="AD50">
            <v>9.0228323655780332E-2</v>
          </cell>
          <cell r="AE50">
            <v>0</v>
          </cell>
          <cell r="AF50">
            <v>1.398905882451426</v>
          </cell>
          <cell r="AG50">
            <v>8.3462902969269273</v>
          </cell>
          <cell r="AH50">
            <v>0.29018558979381703</v>
          </cell>
          <cell r="AI50">
            <v>0.1804515432331299</v>
          </cell>
          <cell r="AJ50">
            <v>26.186607733326635</v>
          </cell>
          <cell r="AK50">
            <v>7.3156031040458071E-3</v>
          </cell>
          <cell r="AL50">
            <v>26.010220414040198</v>
          </cell>
          <cell r="AM50">
            <v>34.680022937123816</v>
          </cell>
          <cell r="AN50">
            <v>0</v>
          </cell>
          <cell r="AO50">
            <v>0</v>
          </cell>
          <cell r="AP50">
            <v>0</v>
          </cell>
          <cell r="AQ50">
            <v>-1.398905882451426</v>
          </cell>
          <cell r="AR50">
            <v>-8.3462902969269273</v>
          </cell>
          <cell r="AS50">
            <v>-0.29018558979381703</v>
          </cell>
          <cell r="AT50">
            <v>-0.1804515432331299</v>
          </cell>
          <cell r="AU50">
            <v>-26.186607733326635</v>
          </cell>
          <cell r="AV50">
            <v>26.992684396895953</v>
          </cell>
          <cell r="AW50">
            <v>-15.956220414040198</v>
          </cell>
          <cell r="AX50">
            <v>-7.680022937123816</v>
          </cell>
          <cell r="AY50">
            <v>0</v>
          </cell>
          <cell r="AZ50">
            <v>0</v>
          </cell>
          <cell r="BA50">
            <v>0</v>
          </cell>
          <cell r="BB50">
            <v>0</v>
          </cell>
          <cell r="BC50">
            <v>0</v>
          </cell>
          <cell r="BD50">
            <v>27</v>
          </cell>
          <cell r="BE50">
            <v>37.054000000000002</v>
          </cell>
          <cell r="BF50">
            <v>64.054000000000002</v>
          </cell>
          <cell r="BG50">
            <v>91.054000000000002</v>
          </cell>
          <cell r="BH50">
            <v>1.398905882451426</v>
          </cell>
          <cell r="BI50">
            <v>9.7451961793783539</v>
          </cell>
          <cell r="BJ50">
            <v>10.035381769172171</v>
          </cell>
          <cell r="BK50">
            <v>10.2158333124053</v>
          </cell>
          <cell r="BL50">
            <v>36.402441045731933</v>
          </cell>
          <cell r="BM50">
            <v>36.40975664883598</v>
          </cell>
          <cell r="BN50">
            <v>62.419977062876178</v>
          </cell>
          <cell r="BO50">
            <v>97.1</v>
          </cell>
          <cell r="BP50">
            <v>97.1</v>
          </cell>
          <cell r="BQ50">
            <v>-1.398905882451426</v>
          </cell>
          <cell r="BR50">
            <v>-9.7451961793783539</v>
          </cell>
          <cell r="BS50">
            <v>-10.035381769172171</v>
          </cell>
          <cell r="BT50">
            <v>-10.2158333124053</v>
          </cell>
          <cell r="BU50">
            <v>-36.402441045731933</v>
          </cell>
          <cell r="BV50">
            <v>-9.4097566488359803</v>
          </cell>
          <cell r="BW50">
            <v>-25.365977062876176</v>
          </cell>
          <cell r="BX50">
            <v>-33.045999999999992</v>
          </cell>
          <cell r="BY50">
            <v>-6.0459999999999923</v>
          </cell>
          <cell r="BZ50">
            <v>0</v>
          </cell>
          <cell r="CA50">
            <v>1.7210000000000001</v>
          </cell>
          <cell r="CB50">
            <v>10.268000000000001</v>
          </cell>
          <cell r="CC50">
            <v>0</v>
          </cell>
          <cell r="CD50">
            <v>11.989000000000001</v>
          </cell>
          <cell r="CE50">
            <v>-11.989000000000001</v>
          </cell>
          <cell r="CF50">
            <v>-100</v>
          </cell>
        </row>
        <row r="51">
          <cell r="H51" t="str">
            <v>Fosga</v>
          </cell>
          <cell r="L51">
            <v>0</v>
          </cell>
          <cell r="N51">
            <v>0</v>
          </cell>
          <cell r="O51">
            <v>0</v>
          </cell>
          <cell r="P51">
            <v>12.5</v>
          </cell>
          <cell r="Q51">
            <v>3.8</v>
          </cell>
          <cell r="R51">
            <v>4.87</v>
          </cell>
          <cell r="S51">
            <v>5.7</v>
          </cell>
          <cell r="T51">
            <v>7.2160000000000002</v>
          </cell>
          <cell r="U51">
            <v>4.5199999999999996</v>
          </cell>
          <cell r="V51">
            <v>3</v>
          </cell>
          <cell r="W51">
            <v>4.5199999999999996</v>
          </cell>
          <cell r="X51">
            <v>4.5199999999999996</v>
          </cell>
          <cell r="Y51">
            <v>9.52</v>
          </cell>
          <cell r="Z51">
            <v>10.82</v>
          </cell>
          <cell r="AA51">
            <v>70.98599999999999</v>
          </cell>
          <cell r="AB51" t="str">
            <v/>
          </cell>
          <cell r="AC51" t="str">
            <v/>
          </cell>
          <cell r="AD51" t="str">
            <v/>
          </cell>
          <cell r="AE51">
            <v>0</v>
          </cell>
          <cell r="AF51">
            <v>0</v>
          </cell>
          <cell r="AG51">
            <v>0</v>
          </cell>
          <cell r="AH51">
            <v>0</v>
          </cell>
          <cell r="AI51">
            <v>0</v>
          </cell>
          <cell r="AJ51">
            <v>0</v>
          </cell>
          <cell r="AK51">
            <v>0</v>
          </cell>
          <cell r="AL51">
            <v>0</v>
          </cell>
          <cell r="AM51">
            <v>0</v>
          </cell>
          <cell r="AN51">
            <v>0</v>
          </cell>
          <cell r="AO51">
            <v>0</v>
          </cell>
          <cell r="AP51">
            <v>0</v>
          </cell>
          <cell r="AQ51">
            <v>12.5</v>
          </cell>
          <cell r="AR51">
            <v>3.8</v>
          </cell>
          <cell r="AS51">
            <v>4.87</v>
          </cell>
          <cell r="AT51">
            <v>5.7</v>
          </cell>
          <cell r="AU51">
            <v>7.2160000000000002</v>
          </cell>
          <cell r="AV51">
            <v>4.5199999999999996</v>
          </cell>
          <cell r="AW51">
            <v>3</v>
          </cell>
          <cell r="AX51">
            <v>4.5199999999999996</v>
          </cell>
          <cell r="AY51">
            <v>12.5</v>
          </cell>
          <cell r="AZ51">
            <v>16.3</v>
          </cell>
          <cell r="BA51">
            <v>21.17</v>
          </cell>
          <cell r="BB51">
            <v>26.87</v>
          </cell>
          <cell r="BC51">
            <v>34.085999999999999</v>
          </cell>
          <cell r="BD51">
            <v>38.605999999999995</v>
          </cell>
          <cell r="BE51">
            <v>41.605999999999995</v>
          </cell>
          <cell r="BF51">
            <v>46.125999999999991</v>
          </cell>
          <cell r="BG51">
            <v>50.645999999999987</v>
          </cell>
          <cell r="BH51">
            <v>0</v>
          </cell>
          <cell r="BI51">
            <v>0</v>
          </cell>
          <cell r="BJ51">
            <v>0</v>
          </cell>
          <cell r="BK51">
            <v>0</v>
          </cell>
          <cell r="BL51">
            <v>0</v>
          </cell>
          <cell r="BM51">
            <v>0</v>
          </cell>
          <cell r="BN51">
            <v>0</v>
          </cell>
          <cell r="BO51">
            <v>0</v>
          </cell>
          <cell r="BP51">
            <v>0</v>
          </cell>
          <cell r="BQ51">
            <v>12.5</v>
          </cell>
          <cell r="BR51">
            <v>16.3</v>
          </cell>
          <cell r="BS51">
            <v>21.17</v>
          </cell>
          <cell r="BT51">
            <v>26.87</v>
          </cell>
          <cell r="BU51">
            <v>34.085999999999999</v>
          </cell>
          <cell r="BV51">
            <v>38.605999999999995</v>
          </cell>
          <cell r="BW51">
            <v>41.605999999999995</v>
          </cell>
          <cell r="BX51">
            <v>46.125999999999991</v>
          </cell>
          <cell r="BY51">
            <v>50.645999999999987</v>
          </cell>
          <cell r="BZ51">
            <v>0</v>
          </cell>
          <cell r="CA51">
            <v>0</v>
          </cell>
          <cell r="CB51">
            <v>20.8</v>
          </cell>
          <cell r="CC51">
            <v>16.3</v>
          </cell>
          <cell r="CD51">
            <v>20.8</v>
          </cell>
          <cell r="CE51">
            <v>-4.5</v>
          </cell>
          <cell r="CF51">
            <v>-21.634615384615387</v>
          </cell>
        </row>
        <row r="52">
          <cell r="H52" t="str">
            <v>Ancianos Indigentes</v>
          </cell>
          <cell r="L52">
            <v>29</v>
          </cell>
          <cell r="N52">
            <v>29</v>
          </cell>
          <cell r="O52">
            <v>1.8348734</v>
          </cell>
          <cell r="P52">
            <v>5.9269780000000001</v>
          </cell>
          <cell r="Q52">
            <v>2.8377759999999999</v>
          </cell>
          <cell r="R52">
            <v>0.37401899999999999</v>
          </cell>
          <cell r="S52">
            <v>4.4152029000000006</v>
          </cell>
          <cell r="T52">
            <v>1.4326456000000001</v>
          </cell>
          <cell r="U52">
            <v>0.22790000000000002</v>
          </cell>
          <cell r="V52">
            <v>7.6561999999999991E-2</v>
          </cell>
          <cell r="W52">
            <v>0</v>
          </cell>
          <cell r="X52">
            <v>0</v>
          </cell>
          <cell r="Y52">
            <v>0</v>
          </cell>
          <cell r="Z52">
            <v>0</v>
          </cell>
          <cell r="AA52">
            <v>17.125956900000002</v>
          </cell>
          <cell r="AB52">
            <v>2.6947697075361789E-2</v>
          </cell>
          <cell r="AC52" t="str">
            <v/>
          </cell>
          <cell r="AD52">
            <v>2.6947697075361789E-2</v>
          </cell>
          <cell r="AE52">
            <v>0</v>
          </cell>
          <cell r="AF52">
            <v>8.4365170275823194E-3</v>
          </cell>
          <cell r="AG52">
            <v>0.14236622484045164</v>
          </cell>
          <cell r="AH52">
            <v>12.919471263113875</v>
          </cell>
          <cell r="AI52">
            <v>0.93645339006163753</v>
          </cell>
          <cell r="AJ52">
            <v>0.78775977745049908</v>
          </cell>
          <cell r="AK52">
            <v>0.33851524573174058</v>
          </cell>
          <cell r="AL52">
            <v>1.6440662557501047</v>
          </cell>
          <cell r="AM52">
            <v>1.4331533300605466</v>
          </cell>
          <cell r="AN52">
            <v>2.1586937944326263</v>
          </cell>
          <cell r="AO52">
            <v>4.3158057419225804</v>
          </cell>
          <cell r="AP52">
            <v>1.8348734</v>
          </cell>
          <cell r="AQ52">
            <v>5.9185414829724179</v>
          </cell>
          <cell r="AR52">
            <v>2.6954097751595483</v>
          </cell>
          <cell r="AS52">
            <v>-12.545452263113875</v>
          </cell>
          <cell r="AT52">
            <v>3.4787495099383632</v>
          </cell>
          <cell r="AU52">
            <v>0.644885822549501</v>
          </cell>
          <cell r="AV52">
            <v>-0.11061524573174056</v>
          </cell>
          <cell r="AW52">
            <v>-1.5675042557501047</v>
          </cell>
          <cell r="AX52">
            <v>-1.4331533300605466</v>
          </cell>
          <cell r="AY52">
            <v>7.7618514000000003</v>
          </cell>
          <cell r="AZ52">
            <v>10.599627399999999</v>
          </cell>
          <cell r="BA52">
            <v>10.9736464</v>
          </cell>
          <cell r="BB52">
            <v>15.3888493</v>
          </cell>
          <cell r="BC52">
            <v>16.821494900000001</v>
          </cell>
          <cell r="BD52">
            <v>17.049394900000003</v>
          </cell>
          <cell r="BE52">
            <v>17.125956900000002</v>
          </cell>
          <cell r="BF52">
            <v>17.125956900000002</v>
          </cell>
          <cell r="BG52">
            <v>17.125956900000002</v>
          </cell>
          <cell r="BH52">
            <v>8.4365170275823194E-3</v>
          </cell>
          <cell r="BI52">
            <v>0.15080274186803397</v>
          </cell>
          <cell r="BJ52">
            <v>13.070274004981909</v>
          </cell>
          <cell r="BK52">
            <v>14.006727395043548</v>
          </cell>
          <cell r="BL52">
            <v>14.794487172494048</v>
          </cell>
          <cell r="BM52">
            <v>15.133002418225788</v>
          </cell>
          <cell r="BN52">
            <v>16.777068673975894</v>
          </cell>
          <cell r="BO52">
            <v>18.210222004036439</v>
          </cell>
          <cell r="BP52">
            <v>20.368915798469065</v>
          </cell>
          <cell r="BQ52">
            <v>7.7534148829724181</v>
          </cell>
          <cell r="BR52">
            <v>10.448824658131965</v>
          </cell>
          <cell r="BS52">
            <v>-2.0966276049819097</v>
          </cell>
          <cell r="BT52">
            <v>1.3821219049564526</v>
          </cell>
          <cell r="BU52">
            <v>2.0270077275059535</v>
          </cell>
          <cell r="BV52">
            <v>1.9163924817742153</v>
          </cell>
          <cell r="BW52">
            <v>0.34888822602410841</v>
          </cell>
          <cell r="BX52">
            <v>-1.0842651040364366</v>
          </cell>
          <cell r="BY52">
            <v>-3.2429588984690625</v>
          </cell>
          <cell r="BZ52">
            <v>0</v>
          </cell>
          <cell r="CA52">
            <v>8.0000000000000002E-3</v>
          </cell>
          <cell r="CB52">
            <v>0.13500000000000001</v>
          </cell>
          <cell r="CC52">
            <v>10.599627399999999</v>
          </cell>
          <cell r="CD52">
            <v>0.14300000000000002</v>
          </cell>
          <cell r="CE52">
            <v>10.456627399999999</v>
          </cell>
          <cell r="CF52">
            <v>7312.3268531468511</v>
          </cell>
        </row>
        <row r="53">
          <cell r="H53" t="str">
            <v>Fondo Solidaridad Pensional</v>
          </cell>
          <cell r="L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cell>
          <cell r="AC53" t="str">
            <v/>
          </cell>
          <cell r="AD53" t="str">
            <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5.0979999999999999</v>
          </cell>
          <cell r="CA53">
            <v>0</v>
          </cell>
          <cell r="CB53">
            <v>0.83499999999999996</v>
          </cell>
          <cell r="CC53">
            <v>0</v>
          </cell>
          <cell r="CD53">
            <v>5.9329999999999998</v>
          </cell>
          <cell r="CE53">
            <v>-5.9329999999999998</v>
          </cell>
          <cell r="CF53">
            <v>-100</v>
          </cell>
        </row>
        <row r="54">
          <cell r="H54" t="str">
            <v>Fondo Compensación Educativa</v>
          </cell>
          <cell r="L54">
            <v>220.2</v>
          </cell>
          <cell r="N54">
            <v>220.2</v>
          </cell>
          <cell r="O54">
            <v>9.2852999999999994</v>
          </cell>
          <cell r="P54">
            <v>11.225200000000001</v>
          </cell>
          <cell r="Q54">
            <v>4.09321</v>
          </cell>
          <cell r="R54">
            <v>0.18</v>
          </cell>
          <cell r="S54">
            <v>4.7365000000000004</v>
          </cell>
          <cell r="T54">
            <v>4.6295000000000002</v>
          </cell>
          <cell r="U54">
            <v>8.8294999999999995</v>
          </cell>
          <cell r="V54">
            <v>7.7148100000000008</v>
          </cell>
          <cell r="W54">
            <v>0</v>
          </cell>
          <cell r="X54">
            <v>0</v>
          </cell>
          <cell r="Y54">
            <v>0</v>
          </cell>
          <cell r="Z54">
            <v>0</v>
          </cell>
          <cell r="AA54">
            <v>50.694019999999995</v>
          </cell>
          <cell r="AB54">
            <v>0.20461665158602299</v>
          </cell>
          <cell r="AC54" t="str">
            <v/>
          </cell>
          <cell r="AD54">
            <v>0.20461665158602299</v>
          </cell>
          <cell r="AE54">
            <v>0</v>
          </cell>
          <cell r="AF54">
            <v>0</v>
          </cell>
          <cell r="AG54">
            <v>0</v>
          </cell>
          <cell r="AH54">
            <v>0</v>
          </cell>
          <cell r="AI54">
            <v>0</v>
          </cell>
          <cell r="AJ54">
            <v>0</v>
          </cell>
          <cell r="AK54">
            <v>23.213855421686748</v>
          </cell>
          <cell r="AL54">
            <v>72.128765060240966</v>
          </cell>
          <cell r="AM54">
            <v>31.214344879518066</v>
          </cell>
          <cell r="AN54">
            <v>31.214344879518066</v>
          </cell>
          <cell r="AO54">
            <v>31.214344879518066</v>
          </cell>
          <cell r="AP54">
            <v>9.2852999999999994</v>
          </cell>
          <cell r="AQ54">
            <v>11.225200000000001</v>
          </cell>
          <cell r="AR54">
            <v>4.09321</v>
          </cell>
          <cell r="AS54">
            <v>0.18</v>
          </cell>
          <cell r="AT54">
            <v>4.7365000000000004</v>
          </cell>
          <cell r="AU54">
            <v>4.6295000000000002</v>
          </cell>
          <cell r="AV54">
            <v>-14.384355421686749</v>
          </cell>
          <cell r="AW54">
            <v>-64.413955060240966</v>
          </cell>
          <cell r="AX54">
            <v>-31.214344879518066</v>
          </cell>
          <cell r="AY54">
            <v>20.5105</v>
          </cell>
          <cell r="AZ54">
            <v>24.60371</v>
          </cell>
          <cell r="BA54">
            <v>24.783709999999999</v>
          </cell>
          <cell r="BB54">
            <v>29.520209999999999</v>
          </cell>
          <cell r="BC54">
            <v>34.149709999999999</v>
          </cell>
          <cell r="BD54">
            <v>42.979209999999995</v>
          </cell>
          <cell r="BE54">
            <v>50.694019999999995</v>
          </cell>
          <cell r="BF54">
            <v>50.694019999999995</v>
          </cell>
          <cell r="BG54">
            <v>50.694019999999995</v>
          </cell>
          <cell r="BH54">
            <v>0</v>
          </cell>
          <cell r="BI54">
            <v>0</v>
          </cell>
          <cell r="BJ54">
            <v>0</v>
          </cell>
          <cell r="BK54">
            <v>0</v>
          </cell>
          <cell r="BL54">
            <v>0</v>
          </cell>
          <cell r="BM54">
            <v>23.213855421686748</v>
          </cell>
          <cell r="BN54">
            <v>95.34262048192771</v>
          </cell>
          <cell r="BO54">
            <v>126.55696536144578</v>
          </cell>
          <cell r="BP54">
            <v>157.77131024096383</v>
          </cell>
          <cell r="BQ54">
            <v>20.5105</v>
          </cell>
          <cell r="BR54">
            <v>24.60371</v>
          </cell>
          <cell r="BS54">
            <v>24.783709999999999</v>
          </cell>
          <cell r="BT54">
            <v>29.520209999999999</v>
          </cell>
          <cell r="BU54">
            <v>34.149709999999999</v>
          </cell>
          <cell r="BV54">
            <v>19.765354578313246</v>
          </cell>
          <cell r="BW54">
            <v>-44.648600481927716</v>
          </cell>
          <cell r="BX54">
            <v>-75.862945361445782</v>
          </cell>
          <cell r="BY54">
            <v>-107.07729024096383</v>
          </cell>
          <cell r="BZ54">
            <v>0</v>
          </cell>
          <cell r="CA54">
            <v>0</v>
          </cell>
          <cell r="CB54">
            <v>0</v>
          </cell>
          <cell r="CC54">
            <v>24.60371</v>
          </cell>
          <cell r="CD54">
            <v>0</v>
          </cell>
          <cell r="CE54">
            <v>24.60371</v>
          </cell>
          <cell r="CF54" t="str">
            <v xml:space="preserve">n.a. </v>
          </cell>
        </row>
        <row r="55">
          <cell r="G55" t="str">
            <v>Más Transferencias de Deuda</v>
          </cell>
          <cell r="L55">
            <v>177.85391466988909</v>
          </cell>
          <cell r="M55">
            <v>0</v>
          </cell>
          <cell r="N55">
            <v>177.85391466988909</v>
          </cell>
          <cell r="O55">
            <v>0.65426953900000007</v>
          </cell>
          <cell r="P55">
            <v>24.687984660999998</v>
          </cell>
          <cell r="Q55">
            <v>2.0402732663333336</v>
          </cell>
          <cell r="R55">
            <v>3.321029274363636</v>
          </cell>
          <cell r="S55">
            <v>11.226935897980429</v>
          </cell>
          <cell r="T55">
            <v>28.685882641888888</v>
          </cell>
          <cell r="U55">
            <v>0.41397398922222223</v>
          </cell>
          <cell r="V55">
            <v>34.224566441666667</v>
          </cell>
          <cell r="W55">
            <v>1.2387761833333333</v>
          </cell>
          <cell r="X55">
            <v>2.2599205617777773</v>
          </cell>
          <cell r="Y55">
            <v>12.437870640333331</v>
          </cell>
          <cell r="Z55">
            <v>12.58805003</v>
          </cell>
          <cell r="AA55">
            <v>133.77953312689959</v>
          </cell>
          <cell r="AB55">
            <v>0.16526735917901433</v>
          </cell>
          <cell r="AC55" t="str">
            <v/>
          </cell>
          <cell r="AD55">
            <v>0.16526735917901433</v>
          </cell>
          <cell r="AE55">
            <v>2.7382788515788858</v>
          </cell>
          <cell r="AF55">
            <v>37.841788827218167</v>
          </cell>
          <cell r="AG55">
            <v>0.60866219444955894</v>
          </cell>
          <cell r="AH55">
            <v>2.9755506807456689</v>
          </cell>
          <cell r="AI55">
            <v>11.97493600495687</v>
          </cell>
          <cell r="AJ55">
            <v>45.798330754943443</v>
          </cell>
          <cell r="AK55">
            <v>0.98597126951555292</v>
          </cell>
          <cell r="AL55">
            <v>41.521531819230319</v>
          </cell>
          <cell r="AM55">
            <v>1.3428440887838857</v>
          </cell>
          <cell r="AN55">
            <v>2.4087476457022081</v>
          </cell>
          <cell r="AO55">
            <v>7.4771926772853803</v>
          </cell>
          <cell r="AP55">
            <v>-2.0840093125788859</v>
          </cell>
          <cell r="AQ55">
            <v>-13.153804166218169</v>
          </cell>
          <cell r="AR55">
            <v>1.4316110718837747</v>
          </cell>
          <cell r="AS55">
            <v>0.34547859361796718</v>
          </cell>
          <cell r="AT55">
            <v>-0.74800010697644126</v>
          </cell>
          <cell r="AU55">
            <v>-17.112448113054555</v>
          </cell>
          <cell r="AV55">
            <v>-0.57199728029333063</v>
          </cell>
          <cell r="AW55">
            <v>-7.2969653775636516</v>
          </cell>
          <cell r="AX55">
            <v>-0.10406790545055244</v>
          </cell>
          <cell r="AY55">
            <v>25.342254199999999</v>
          </cell>
          <cell r="AZ55">
            <v>27.382527466333332</v>
          </cell>
          <cell r="BA55">
            <v>30.703556740696968</v>
          </cell>
          <cell r="BB55">
            <v>41.930492638677393</v>
          </cell>
          <cell r="BC55">
            <v>70.616375280566288</v>
          </cell>
          <cell r="BD55">
            <v>71.030349269788502</v>
          </cell>
          <cell r="BE55">
            <v>105.25491571145517</v>
          </cell>
          <cell r="BF55">
            <v>106.49369189478851</v>
          </cell>
          <cell r="BG55">
            <v>108.75361245656629</v>
          </cell>
          <cell r="BH55">
            <v>40.580067678797057</v>
          </cell>
          <cell r="BI55">
            <v>41.188729873246615</v>
          </cell>
          <cell r="BJ55">
            <v>44.164280553992285</v>
          </cell>
          <cell r="BK55">
            <v>56.139216558949151</v>
          </cell>
          <cell r="BL55">
            <v>101.93754731389259</v>
          </cell>
          <cell r="BM55">
            <v>102.92351858340814</v>
          </cell>
          <cell r="BN55">
            <v>144.44505040263846</v>
          </cell>
          <cell r="BO55">
            <v>145.78789449142235</v>
          </cell>
          <cell r="BP55">
            <v>148.19664213712457</v>
          </cell>
          <cell r="BQ55">
            <v>-15.237813478797056</v>
          </cell>
          <cell r="BR55">
            <v>-13.806202406913286</v>
          </cell>
          <cell r="BS55">
            <v>-13.460723813295317</v>
          </cell>
          <cell r="BT55">
            <v>-14.208723920271758</v>
          </cell>
          <cell r="BU55">
            <v>-31.321172033326306</v>
          </cell>
          <cell r="BV55">
            <v>-31.893169313619641</v>
          </cell>
          <cell r="BW55">
            <v>-39.190134691183289</v>
          </cell>
          <cell r="BX55">
            <v>-39.294202596633838</v>
          </cell>
          <cell r="BY55">
            <v>-39.443029680558283</v>
          </cell>
          <cell r="BZ55">
            <v>2.1337000000000002</v>
          </cell>
          <cell r="CA55">
            <v>25.866163459999999</v>
          </cell>
          <cell r="CB55">
            <v>0.60479949999999993</v>
          </cell>
          <cell r="CC55">
            <v>27.382527466333332</v>
          </cell>
          <cell r="CD55">
            <v>28.604662959999999</v>
          </cell>
          <cell r="CE55">
            <v>-1.2221354936666664</v>
          </cell>
          <cell r="CF55">
            <v>-4.2725044352931789</v>
          </cell>
          <cell r="CI55">
            <v>338.12739999999997</v>
          </cell>
        </row>
        <row r="56">
          <cell r="H56" t="str">
            <v>Deuda Externa Entidades</v>
          </cell>
          <cell r="L56">
            <v>122.43058841578632</v>
          </cell>
          <cell r="N56">
            <v>122.43058841578632</v>
          </cell>
          <cell r="O56">
            <v>5.5769539000000007E-2</v>
          </cell>
          <cell r="P56">
            <v>23.123284661</v>
          </cell>
          <cell r="Q56">
            <v>0.18767326633333339</v>
          </cell>
          <cell r="R56">
            <v>1.5677292743636362</v>
          </cell>
          <cell r="S56">
            <v>10.640369487980429</v>
          </cell>
          <cell r="T56">
            <v>4.5132826418888898</v>
          </cell>
          <cell r="U56">
            <v>5.9673989222222203E-2</v>
          </cell>
          <cell r="V56">
            <v>34.019566441666669</v>
          </cell>
          <cell r="W56">
            <v>0.80927618333333329</v>
          </cell>
          <cell r="X56">
            <v>1.8941205617777774</v>
          </cell>
          <cell r="Y56">
            <v>12.261470640333332</v>
          </cell>
          <cell r="Z56">
            <v>0</v>
          </cell>
          <cell r="AA56">
            <v>89.132216686899625</v>
          </cell>
          <cell r="AB56">
            <v>0.11376628997885889</v>
          </cell>
          <cell r="AC56" t="str">
            <v/>
          </cell>
          <cell r="AD56">
            <v>0.11376628997885889</v>
          </cell>
          <cell r="AE56">
            <v>2.4042955140057494</v>
          </cell>
          <cell r="AF56">
            <v>37.180898418894088</v>
          </cell>
          <cell r="AG56">
            <v>0.26214014023384996</v>
          </cell>
          <cell r="AH56">
            <v>2.7159775875713388</v>
          </cell>
          <cell r="AI56">
            <v>10.581432294611959</v>
          </cell>
          <cell r="AJ56">
            <v>11.434353326463118</v>
          </cell>
          <cell r="AK56">
            <v>0.92642613732675994</v>
          </cell>
          <cell r="AL56">
            <v>41.317225185282524</v>
          </cell>
          <cell r="AM56">
            <v>1.136809529216718</v>
          </cell>
          <cell r="AN56">
            <v>2.1860920873201168</v>
          </cell>
          <cell r="AO56">
            <v>7.0565662122265298</v>
          </cell>
          <cell r="AP56">
            <v>-2.3485259750057494</v>
          </cell>
          <cell r="AQ56">
            <v>-14.057613757894089</v>
          </cell>
          <cell r="AR56">
            <v>-7.4466873900516567E-2</v>
          </cell>
          <cell r="AS56">
            <v>-1.1482483132077026</v>
          </cell>
          <cell r="AT56">
            <v>5.893719336846992E-2</v>
          </cell>
          <cell r="AU56">
            <v>-6.9210706845742278</v>
          </cell>
          <cell r="AV56">
            <v>-0.86675214810453771</v>
          </cell>
          <cell r="AW56">
            <v>-7.2976587436158553</v>
          </cell>
          <cell r="AX56">
            <v>-0.32753334588338467</v>
          </cell>
          <cell r="AY56">
            <v>23.179054199999999</v>
          </cell>
          <cell r="AZ56">
            <v>23.366727466333334</v>
          </cell>
          <cell r="BA56">
            <v>24.934456740696969</v>
          </cell>
          <cell r="BB56">
            <v>35.574826228677395</v>
          </cell>
          <cell r="BC56">
            <v>40.088108870566288</v>
          </cell>
          <cell r="BD56">
            <v>40.147782859788506</v>
          </cell>
          <cell r="BE56">
            <v>74.167349301455175</v>
          </cell>
          <cell r="BF56">
            <v>74.976625484788514</v>
          </cell>
          <cell r="BG56">
            <v>76.870746046566296</v>
          </cell>
          <cell r="BH56">
            <v>39.585193932899841</v>
          </cell>
          <cell r="BI56">
            <v>39.847334073133695</v>
          </cell>
          <cell r="BJ56">
            <v>42.563311660705033</v>
          </cell>
          <cell r="BK56">
            <v>53.14474395531699</v>
          </cell>
          <cell r="BL56">
            <v>64.579097281780108</v>
          </cell>
          <cell r="BM56">
            <v>65.505523419106865</v>
          </cell>
          <cell r="BN56">
            <v>106.82274860438939</v>
          </cell>
          <cell r="BO56">
            <v>107.95955813360611</v>
          </cell>
          <cell r="BP56">
            <v>110.14565022092623</v>
          </cell>
          <cell r="BQ56">
            <v>-16.406139732899842</v>
          </cell>
          <cell r="BR56">
            <v>-16.480606606800361</v>
          </cell>
          <cell r="BS56">
            <v>-17.628854920008063</v>
          </cell>
          <cell r="BT56">
            <v>-17.569917726639595</v>
          </cell>
          <cell r="BU56">
            <v>-24.49098841121382</v>
          </cell>
          <cell r="BV56">
            <v>-25.357740559318358</v>
          </cell>
          <cell r="BW56">
            <v>-32.655399302934214</v>
          </cell>
          <cell r="BX56">
            <v>-32.982932648817595</v>
          </cell>
          <cell r="BY56">
            <v>-33.274904174359932</v>
          </cell>
          <cell r="BZ56">
            <v>1.7278</v>
          </cell>
          <cell r="CA56">
            <v>25.062963459999999</v>
          </cell>
          <cell r="CB56">
            <v>0.1787995</v>
          </cell>
          <cell r="CC56">
            <v>23.366727466333334</v>
          </cell>
          <cell r="CD56">
            <v>26.969562959999998</v>
          </cell>
          <cell r="CE56">
            <v>-3.6028354936666638</v>
          </cell>
          <cell r="CF56">
            <v>-13.358894613940253</v>
          </cell>
          <cell r="CI56">
            <v>1393.1273999999999</v>
          </cell>
        </row>
        <row r="57">
          <cell r="H57" t="str">
            <v>Deuda Interna Entidades</v>
          </cell>
          <cell r="L57">
            <v>55.423326254102776</v>
          </cell>
          <cell r="N57">
            <v>55.423326254102776</v>
          </cell>
          <cell r="O57">
            <v>0.59850000000000003</v>
          </cell>
          <cell r="P57">
            <v>1.5647</v>
          </cell>
          <cell r="Q57">
            <v>1.8526</v>
          </cell>
          <cell r="R57">
            <v>1.7533000000000001</v>
          </cell>
          <cell r="S57">
            <v>0.58656640999999998</v>
          </cell>
          <cell r="T57">
            <v>24.172599999999999</v>
          </cell>
          <cell r="U57">
            <v>0.3543</v>
          </cell>
          <cell r="V57">
            <v>0.20499999999999999</v>
          </cell>
          <cell r="W57">
            <v>0.42949999999999999</v>
          </cell>
          <cell r="X57">
            <v>0.36580000000000001</v>
          </cell>
          <cell r="Y57">
            <v>0.1764</v>
          </cell>
          <cell r="Z57">
            <v>12.58805003</v>
          </cell>
          <cell r="AA57">
            <v>44.647316439999997</v>
          </cell>
          <cell r="AB57">
            <v>5.1501069200155437E-2</v>
          </cell>
          <cell r="AC57" t="str">
            <v/>
          </cell>
          <cell r="AD57">
            <v>5.1501069200155437E-2</v>
          </cell>
          <cell r="AE57">
            <v>0.33398333757313658</v>
          </cell>
          <cell r="AF57">
            <v>0.66089040832407797</v>
          </cell>
          <cell r="AG57">
            <v>0.34652205421570897</v>
          </cell>
          <cell r="AH57">
            <v>0.25957309317432997</v>
          </cell>
          <cell r="AI57">
            <v>1.3935037103449099</v>
          </cell>
          <cell r="AJ57">
            <v>34.363977428480325</v>
          </cell>
          <cell r="AK57">
            <v>5.9545132188792982E-2</v>
          </cell>
          <cell r="AL57">
            <v>0.20430663394779458</v>
          </cell>
          <cell r="AM57">
            <v>0.20603455956716779</v>
          </cell>
          <cell r="AN57">
            <v>0.22265555838209106</v>
          </cell>
          <cell r="AO57">
            <v>0.42062646505885048</v>
          </cell>
          <cell r="AP57">
            <v>0.26451666242686345</v>
          </cell>
          <cell r="AQ57">
            <v>0.90380959167592201</v>
          </cell>
          <cell r="AR57">
            <v>1.506077945784291</v>
          </cell>
          <cell r="AS57">
            <v>1.4937269068256702</v>
          </cell>
          <cell r="AT57">
            <v>-0.80693730034490996</v>
          </cell>
          <cell r="AU57">
            <v>-10.191377428480326</v>
          </cell>
          <cell r="AV57">
            <v>0.29475486781120702</v>
          </cell>
          <cell r="AW57">
            <v>6.9336605220540748E-4</v>
          </cell>
          <cell r="AX57">
            <v>0.2234654404328322</v>
          </cell>
          <cell r="AY57">
            <v>2.1631999999999998</v>
          </cell>
          <cell r="AZ57">
            <v>4.0157999999999996</v>
          </cell>
          <cell r="BA57">
            <v>5.7690999999999999</v>
          </cell>
          <cell r="BB57">
            <v>6.3556664099999995</v>
          </cell>
          <cell r="BC57">
            <v>30.528266410000001</v>
          </cell>
          <cell r="BD57">
            <v>30.882566409999999</v>
          </cell>
          <cell r="BE57">
            <v>31.087566409999997</v>
          </cell>
          <cell r="BF57">
            <v>31.517066409999998</v>
          </cell>
          <cell r="BG57">
            <v>31.882866409999998</v>
          </cell>
          <cell r="BH57">
            <v>0.99487374589721456</v>
          </cell>
          <cell r="BI57">
            <v>1.3413958001129236</v>
          </cell>
          <cell r="BJ57">
            <v>1.6009688932872534</v>
          </cell>
          <cell r="BK57">
            <v>2.9944726036321634</v>
          </cell>
          <cell r="BL57">
            <v>37.358450032112486</v>
          </cell>
          <cell r="BM57">
            <v>37.417995164301281</v>
          </cell>
          <cell r="BN57">
            <v>37.622301798249076</v>
          </cell>
          <cell r="BO57">
            <v>37.828336357816241</v>
          </cell>
          <cell r="BP57">
            <v>38.050991916198335</v>
          </cell>
          <cell r="BQ57">
            <v>1.1683262541027852</v>
          </cell>
          <cell r="BR57">
            <v>2.6744041998870758</v>
          </cell>
          <cell r="BS57">
            <v>4.168131106712746</v>
          </cell>
          <cell r="BT57">
            <v>3.3611938063678362</v>
          </cell>
          <cell r="BU57">
            <v>-6.8301836221124859</v>
          </cell>
          <cell r="BV57">
            <v>-6.5354287543012823</v>
          </cell>
          <cell r="BW57">
            <v>-6.5347353882490786</v>
          </cell>
          <cell r="BX57">
            <v>-6.3112699478162426</v>
          </cell>
          <cell r="BY57">
            <v>-6.1681255061983364</v>
          </cell>
          <cell r="BZ57">
            <v>0.40589999999999998</v>
          </cell>
          <cell r="CA57">
            <v>0.80320000000000003</v>
          </cell>
          <cell r="CB57">
            <v>0.42599999999999999</v>
          </cell>
          <cell r="CC57">
            <v>4.0157999999999996</v>
          </cell>
          <cell r="CD57">
            <v>1.6351</v>
          </cell>
          <cell r="CE57">
            <v>2.3806999999999996</v>
          </cell>
          <cell r="CF57">
            <v>145.59965751330193</v>
          </cell>
        </row>
        <row r="58">
          <cell r="BN58">
            <v>0</v>
          </cell>
          <cell r="BW58">
            <v>0</v>
          </cell>
        </row>
        <row r="59">
          <cell r="L59">
            <v>2537.5869837451937</v>
          </cell>
          <cell r="M59">
            <v>0</v>
          </cell>
          <cell r="N59">
            <v>2537.5869837451937</v>
          </cell>
          <cell r="Q59">
            <v>294.0610956759279</v>
          </cell>
          <cell r="R59">
            <v>242.60712493043712</v>
          </cell>
          <cell r="S59">
            <v>163.62961941089</v>
          </cell>
          <cell r="T59">
            <v>144.72957612675719</v>
          </cell>
          <cell r="U59">
            <v>242.82889541177775</v>
          </cell>
          <cell r="V59">
            <v>198.61304410745123</v>
          </cell>
          <cell r="W59">
            <v>511.05546935365669</v>
          </cell>
          <cell r="X59">
            <v>211.26157493933331</v>
          </cell>
          <cell r="Y59">
            <v>97.855146539000003</v>
          </cell>
          <cell r="Z59">
            <v>287.48785082556651</v>
          </cell>
          <cell r="AA59">
            <v>2684.1596631453813</v>
          </cell>
          <cell r="AB59">
            <v>2.3580043220809142</v>
          </cell>
          <cell r="AC59" t="str">
            <v/>
          </cell>
          <cell r="AD59">
            <v>2.3580043220809142</v>
          </cell>
          <cell r="AE59">
            <v>139.29688463322262</v>
          </cell>
          <cell r="AF59">
            <v>138.65641176632701</v>
          </cell>
          <cell r="AG59">
            <v>329.85988123361915</v>
          </cell>
          <cell r="AH59">
            <v>241.25266478841922</v>
          </cell>
          <cell r="AI59">
            <v>179.96494847638968</v>
          </cell>
          <cell r="AJ59">
            <v>163.69305167317788</v>
          </cell>
          <cell r="AK59">
            <v>194.7889101078257</v>
          </cell>
          <cell r="AL59">
            <v>278.33786711858227</v>
          </cell>
          <cell r="AM59">
            <v>438.22349769462562</v>
          </cell>
          <cell r="AN59">
            <v>113.58463397436068</v>
          </cell>
          <cell r="AO59">
            <v>75.514513207985942</v>
          </cell>
          <cell r="AP59">
            <v>-1.3528202868892834</v>
          </cell>
          <cell r="AQ59">
            <v>13.429789711923007</v>
          </cell>
          <cell r="AR59">
            <v>-35.798785557691247</v>
          </cell>
          <cell r="AS59">
            <v>1.3544601420178992</v>
          </cell>
          <cell r="AT59">
            <v>-16.335329065499678</v>
          </cell>
          <cell r="AU59">
            <v>-18.963475546420682</v>
          </cell>
          <cell r="AV59">
            <v>48.039985303952051</v>
          </cell>
          <cell r="AW59">
            <v>-79.724823011131036</v>
          </cell>
          <cell r="AX59">
            <v>72.831971659031069</v>
          </cell>
          <cell r="AY59">
            <v>290.03026582458335</v>
          </cell>
          <cell r="AZ59">
            <v>584.09136150051131</v>
          </cell>
          <cell r="BA59">
            <v>826.69848643094838</v>
          </cell>
          <cell r="BB59">
            <v>990.32810584183846</v>
          </cell>
          <cell r="BC59">
            <v>1135.0576819685957</v>
          </cell>
          <cell r="BD59">
            <v>1377.8865773803734</v>
          </cell>
          <cell r="BE59">
            <v>1576.4996214878245</v>
          </cell>
          <cell r="BF59">
            <v>2087.5550908414812</v>
          </cell>
          <cell r="BG59">
            <v>2298.8166657808147</v>
          </cell>
          <cell r="BH59">
            <v>277.95329639954963</v>
          </cell>
          <cell r="BI59">
            <v>607.81317763316883</v>
          </cell>
          <cell r="BJ59">
            <v>849.06584242158806</v>
          </cell>
          <cell r="BK59">
            <v>1029.0307908979776</v>
          </cell>
          <cell r="BL59">
            <v>1192.7238425711555</v>
          </cell>
          <cell r="BM59">
            <v>1387.5127526789813</v>
          </cell>
          <cell r="BN59">
            <v>1665.8506197975639</v>
          </cell>
          <cell r="BO59">
            <v>2104.0741174921895</v>
          </cell>
          <cell r="BP59">
            <v>2217.6587514665503</v>
          </cell>
          <cell r="BQ59">
            <v>12.07696942503371</v>
          </cell>
          <cell r="BR59">
            <v>-23.721816132657551</v>
          </cell>
          <cell r="BS59">
            <v>-22.367355990639567</v>
          </cell>
          <cell r="BT59">
            <v>-38.702685056139217</v>
          </cell>
          <cell r="BU59">
            <v>-57.666160602559842</v>
          </cell>
          <cell r="BV59">
            <v>-9.6261752986079046</v>
          </cell>
          <cell r="BW59">
            <v>-89.350998309739452</v>
          </cell>
          <cell r="BX59">
            <v>-16.519026650708383</v>
          </cell>
          <cell r="BY59">
            <v>81.157914314264417</v>
          </cell>
          <cell r="BZ59">
            <v>51.372504939999999</v>
          </cell>
          <cell r="CA59">
            <v>185.31118026000001</v>
          </cell>
          <cell r="CB59">
            <v>176.49927199999999</v>
          </cell>
          <cell r="CC59">
            <v>584.09136150051131</v>
          </cell>
          <cell r="CD59">
            <v>413.18295719999998</v>
          </cell>
          <cell r="CE59">
            <v>170.90840430051134</v>
          </cell>
          <cell r="CF59">
            <v>41.363856210018767</v>
          </cell>
        </row>
        <row r="60">
          <cell r="L60">
            <v>1857.0093354691621</v>
          </cell>
          <cell r="M60">
            <v>0</v>
          </cell>
          <cell r="N60">
            <v>1857.0093354691621</v>
          </cell>
          <cell r="Q60">
            <v>250.2770903</v>
          </cell>
          <cell r="R60">
            <v>181.92547436683</v>
          </cell>
          <cell r="S60">
            <v>136.10404965729001</v>
          </cell>
          <cell r="T60">
            <v>66.59179432900001</v>
          </cell>
          <cell r="U60">
            <v>201.49002999999999</v>
          </cell>
          <cell r="V60">
            <v>117.15720660522</v>
          </cell>
          <cell r="W60">
            <v>455.76433764899002</v>
          </cell>
          <cell r="X60">
            <v>119.3005</v>
          </cell>
          <cell r="Y60">
            <v>80.678799999999995</v>
          </cell>
          <cell r="Z60">
            <v>223.83</v>
          </cell>
          <cell r="AA60">
            <v>2034.9541098073298</v>
          </cell>
          <cell r="AB60">
            <v>1.725590518563513</v>
          </cell>
          <cell r="AC60" t="str">
            <v/>
          </cell>
          <cell r="AD60">
            <v>1.725590518563513</v>
          </cell>
          <cell r="AE60">
            <v>105.5949751885439</v>
          </cell>
          <cell r="AF60">
            <v>83.460269798793149</v>
          </cell>
          <cell r="AG60">
            <v>259.77615401441949</v>
          </cell>
          <cell r="AH60">
            <v>167.34054464170501</v>
          </cell>
          <cell r="AI60">
            <v>133.32951094867099</v>
          </cell>
          <cell r="AJ60">
            <v>88.77389837829439</v>
          </cell>
          <cell r="AK60">
            <v>161.08700066314699</v>
          </cell>
          <cell r="AL60">
            <v>178.59418459334898</v>
          </cell>
          <cell r="AM60">
            <v>334.39982540121105</v>
          </cell>
          <cell r="AN60">
            <v>48.910951726747605</v>
          </cell>
          <cell r="AO60">
            <v>44.769004089069</v>
          </cell>
          <cell r="AP60">
            <v>2.2549181114560923</v>
          </cell>
          <cell r="AQ60">
            <v>10.524663801206856</v>
          </cell>
          <cell r="AR60">
            <v>-9.499063714419492</v>
          </cell>
          <cell r="AS60">
            <v>14.584929725124994</v>
          </cell>
          <cell r="AT60">
            <v>2.7745387086190192</v>
          </cell>
          <cell r="AU60">
            <v>-22.182104049294381</v>
          </cell>
          <cell r="AV60">
            <v>40.403029336852995</v>
          </cell>
          <cell r="AW60">
            <v>-61.436977988128987</v>
          </cell>
          <cell r="AX60">
            <v>121.36451224777898</v>
          </cell>
          <cell r="AY60">
            <v>201.8348269</v>
          </cell>
          <cell r="AZ60">
            <v>452.11191719999999</v>
          </cell>
          <cell r="BA60">
            <v>634.03739156683002</v>
          </cell>
          <cell r="BB60">
            <v>770.14144122412006</v>
          </cell>
          <cell r="BC60">
            <v>836.73323555312004</v>
          </cell>
          <cell r="BD60">
            <v>1038.22326555312</v>
          </cell>
          <cell r="BE60">
            <v>1155.3804721583399</v>
          </cell>
          <cell r="BF60">
            <v>1611.1448098073299</v>
          </cell>
          <cell r="BG60">
            <v>1730.44530980733</v>
          </cell>
          <cell r="BH60">
            <v>189.05524498733706</v>
          </cell>
          <cell r="BI60">
            <v>448.83139900175655</v>
          </cell>
          <cell r="BJ60">
            <v>616.17194364346153</v>
          </cell>
          <cell r="BK60">
            <v>749.50145459213252</v>
          </cell>
          <cell r="BL60">
            <v>838.27535297042687</v>
          </cell>
          <cell r="BM60">
            <v>999.36235363357389</v>
          </cell>
          <cell r="BN60">
            <v>1177.9565382269229</v>
          </cell>
          <cell r="BO60">
            <v>1512.356363628134</v>
          </cell>
          <cell r="BP60">
            <v>1561.2673153548815</v>
          </cell>
          <cell r="BQ60">
            <v>12.779581912662934</v>
          </cell>
          <cell r="BR60">
            <v>3.2805181982434419</v>
          </cell>
          <cell r="BS60">
            <v>17.865447923368492</v>
          </cell>
          <cell r="BT60">
            <v>20.63998663198754</v>
          </cell>
          <cell r="BU60">
            <v>-1.5421174173068266</v>
          </cell>
          <cell r="BV60">
            <v>38.860911919546083</v>
          </cell>
          <cell r="BW60">
            <v>-22.576066068583032</v>
          </cell>
          <cell r="BX60">
            <v>98.788446179195944</v>
          </cell>
          <cell r="BY60">
            <v>169.1779944524485</v>
          </cell>
          <cell r="BZ60">
            <v>22.890900000000002</v>
          </cell>
          <cell r="CA60">
            <v>152.2893</v>
          </cell>
          <cell r="CB60">
            <v>144.3749</v>
          </cell>
          <cell r="CC60">
            <v>452.11191719999999</v>
          </cell>
          <cell r="CD60">
            <v>319.55509999999998</v>
          </cell>
          <cell r="CE60">
            <v>132.55681720000001</v>
          </cell>
          <cell r="CF60">
            <v>41.481677870264001</v>
          </cell>
        </row>
        <row r="61">
          <cell r="G61" t="str">
            <v>Pagos de Gobierno por Tesorería</v>
          </cell>
          <cell r="L61">
            <v>1771.1911754257305</v>
          </cell>
          <cell r="N61">
            <v>1771.1911754257305</v>
          </cell>
          <cell r="O61">
            <v>107.84989329999999</v>
          </cell>
          <cell r="P61">
            <v>93.984933600000005</v>
          </cell>
          <cell r="Q61">
            <v>250.2770903</v>
          </cell>
          <cell r="R61">
            <v>181.92547436683</v>
          </cell>
          <cell r="S61">
            <v>136.10404965729001</v>
          </cell>
          <cell r="T61">
            <v>66.59179432900001</v>
          </cell>
          <cell r="U61">
            <v>201.49002999999999</v>
          </cell>
          <cell r="V61">
            <v>117.15720660522</v>
          </cell>
          <cell r="W61">
            <v>455.76433764899002</v>
          </cell>
          <cell r="X61">
            <v>119.3005</v>
          </cell>
          <cell r="Y61">
            <v>80.678799999999995</v>
          </cell>
          <cell r="Z61">
            <v>223.83</v>
          </cell>
          <cell r="AA61">
            <v>2034.9541098073298</v>
          </cell>
          <cell r="AB61">
            <v>1.6458456295836748</v>
          </cell>
          <cell r="AC61" t="str">
            <v/>
          </cell>
          <cell r="AD61">
            <v>1.6458456295836748</v>
          </cell>
          <cell r="AE61">
            <v>105.5949751885439</v>
          </cell>
          <cell r="AF61">
            <v>83.460269798793149</v>
          </cell>
          <cell r="AG61">
            <v>259.77615401441949</v>
          </cell>
          <cell r="AH61">
            <v>167.34054464170501</v>
          </cell>
          <cell r="AI61">
            <v>133.32951094867099</v>
          </cell>
          <cell r="AJ61">
            <v>88.77389837829439</v>
          </cell>
          <cell r="AK61">
            <v>161.08700066314699</v>
          </cell>
          <cell r="AL61">
            <v>178.59418459334898</v>
          </cell>
          <cell r="AM61">
            <v>334.39982540121105</v>
          </cell>
          <cell r="AN61">
            <v>48.910951726747605</v>
          </cell>
          <cell r="AO61">
            <v>44.769004089069</v>
          </cell>
          <cell r="AP61">
            <v>2.2549181114560923</v>
          </cell>
          <cell r="AQ61">
            <v>10.524663801206856</v>
          </cell>
          <cell r="AR61">
            <v>-9.499063714419492</v>
          </cell>
          <cell r="AS61">
            <v>14.584929725124994</v>
          </cell>
          <cell r="AT61">
            <v>2.7745387086190192</v>
          </cell>
          <cell r="AU61">
            <v>-22.182104049294381</v>
          </cell>
          <cell r="AV61">
            <v>40.403029336852995</v>
          </cell>
          <cell r="AW61">
            <v>-61.436977988128987</v>
          </cell>
          <cell r="AX61">
            <v>121.36451224777898</v>
          </cell>
          <cell r="AY61">
            <v>201.8348269</v>
          </cell>
          <cell r="AZ61">
            <v>452.11191719999999</v>
          </cell>
          <cell r="BA61">
            <v>634.03739156683002</v>
          </cell>
          <cell r="BB61">
            <v>770.14144122412006</v>
          </cell>
          <cell r="BC61">
            <v>836.73323555312004</v>
          </cell>
          <cell r="BD61">
            <v>1038.22326555312</v>
          </cell>
          <cell r="BE61">
            <v>1155.3804721583399</v>
          </cell>
          <cell r="BF61">
            <v>1611.1448098073299</v>
          </cell>
          <cell r="BG61">
            <v>1730.44530980733</v>
          </cell>
          <cell r="BH61">
            <v>189.05524498733706</v>
          </cell>
          <cell r="BI61">
            <v>448.83139900175655</v>
          </cell>
          <cell r="BJ61">
            <v>616.17194364346153</v>
          </cell>
          <cell r="BK61">
            <v>749.50145459213252</v>
          </cell>
          <cell r="BL61">
            <v>838.27535297042687</v>
          </cell>
          <cell r="BM61">
            <v>999.36235363357389</v>
          </cell>
          <cell r="BN61">
            <v>1177.9565382269229</v>
          </cell>
          <cell r="BO61">
            <v>1512.356363628134</v>
          </cell>
          <cell r="BP61">
            <v>1561.2673153548815</v>
          </cell>
          <cell r="BQ61">
            <v>12.779581912662934</v>
          </cell>
          <cell r="BR61">
            <v>3.2805181982434419</v>
          </cell>
          <cell r="BS61">
            <v>17.865447923368492</v>
          </cell>
          <cell r="BT61">
            <v>20.63998663198754</v>
          </cell>
          <cell r="BU61">
            <v>-1.5421174173068266</v>
          </cell>
          <cell r="BV61">
            <v>38.860911919546083</v>
          </cell>
          <cell r="BW61">
            <v>-22.576066068583032</v>
          </cell>
          <cell r="BX61">
            <v>98.788446179195944</v>
          </cell>
          <cell r="BY61">
            <v>169.1779944524485</v>
          </cell>
          <cell r="BZ61">
            <v>22.509</v>
          </cell>
          <cell r="CA61">
            <v>141.8793</v>
          </cell>
          <cell r="CB61">
            <v>144.3749</v>
          </cell>
          <cell r="CC61">
            <v>452.11191719999999</v>
          </cell>
          <cell r="CD61">
            <v>308.76319999999998</v>
          </cell>
          <cell r="CE61">
            <v>143.34871720000001</v>
          </cell>
          <cell r="CF61">
            <v>46.426749431279376</v>
          </cell>
        </row>
        <row r="62">
          <cell r="G62" t="str">
            <v>Más Bonos Dec. 4308, Ley 55 y Dec. 700</v>
          </cell>
          <cell r="L62">
            <v>56.5</v>
          </cell>
          <cell r="N62">
            <v>56.5</v>
          </cell>
          <cell r="O62">
            <v>0</v>
          </cell>
          <cell r="P62">
            <v>0</v>
          </cell>
          <cell r="Q62">
            <v>0</v>
          </cell>
          <cell r="R62">
            <v>0</v>
          </cell>
          <cell r="S62">
            <v>0</v>
          </cell>
          <cell r="T62">
            <v>0</v>
          </cell>
          <cell r="U62">
            <v>0</v>
          </cell>
          <cell r="V62">
            <v>0</v>
          </cell>
          <cell r="W62">
            <v>0</v>
          </cell>
          <cell r="X62">
            <v>0</v>
          </cell>
          <cell r="Y62">
            <v>0</v>
          </cell>
          <cell r="Z62">
            <v>0</v>
          </cell>
          <cell r="AA62">
            <v>0</v>
          </cell>
          <cell r="AB62">
            <v>5.2501547750273832E-2</v>
          </cell>
          <cell r="AC62" t="str">
            <v/>
          </cell>
          <cell r="AD62">
            <v>5.2501547750273832E-2</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0.38190000000000002</v>
          </cell>
          <cell r="CA62">
            <v>10.41</v>
          </cell>
          <cell r="CB62">
            <v>0</v>
          </cell>
          <cell r="CC62">
            <v>0</v>
          </cell>
          <cell r="CD62">
            <v>10.7919</v>
          </cell>
          <cell r="CE62">
            <v>-10.7919</v>
          </cell>
          <cell r="CF62">
            <v>-100</v>
          </cell>
        </row>
        <row r="63">
          <cell r="G63" t="str">
            <v>Otra deuda Interna</v>
          </cell>
          <cell r="L63">
            <v>29.318160043431551</v>
          </cell>
          <cell r="N63">
            <v>29.318160043431551</v>
          </cell>
          <cell r="AA63">
            <v>0</v>
          </cell>
          <cell r="AB63">
            <v>2.7243341229564462E-2</v>
          </cell>
          <cell r="AC63" t="str">
            <v/>
          </cell>
          <cell r="AD63">
            <v>2.7243341229564462E-2</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t="str">
            <v xml:space="preserve">n.a. </v>
          </cell>
        </row>
        <row r="64">
          <cell r="L64">
            <v>680.57764827603137</v>
          </cell>
          <cell r="M64">
            <v>0</v>
          </cell>
          <cell r="N64">
            <v>680.57764827603137</v>
          </cell>
          <cell r="Q64">
            <v>43.784005375927912</v>
          </cell>
          <cell r="R64">
            <v>60.681650563607135</v>
          </cell>
          <cell r="S64">
            <v>27.525569753600006</v>
          </cell>
          <cell r="T64">
            <v>78.137781797757199</v>
          </cell>
          <cell r="U64">
            <v>41.338865411777768</v>
          </cell>
          <cell r="V64">
            <v>81.455837502231233</v>
          </cell>
          <cell r="W64">
            <v>55.291131704666668</v>
          </cell>
          <cell r="X64">
            <v>91.961074939333315</v>
          </cell>
          <cell r="Y64">
            <v>17.176346539000001</v>
          </cell>
          <cell r="Z64">
            <v>63.657850825566527</v>
          </cell>
          <cell r="AA64">
            <v>649.205553338051</v>
          </cell>
          <cell r="AB64">
            <v>0.63241380351740051</v>
          </cell>
          <cell r="AC64" t="str">
            <v/>
          </cell>
          <cell r="AD64">
            <v>0.63241380351740051</v>
          </cell>
          <cell r="AE64">
            <v>33.701909444678712</v>
          </cell>
          <cell r="AF64">
            <v>55.196141967533862</v>
          </cell>
          <cell r="AG64">
            <v>70.083727219199687</v>
          </cell>
          <cell r="AH64">
            <v>73.91212014671423</v>
          </cell>
          <cell r="AI64">
            <v>46.635437527718707</v>
          </cell>
          <cell r="AJ64">
            <v>74.9191532948835</v>
          </cell>
          <cell r="AK64">
            <v>33.701909444678712</v>
          </cell>
          <cell r="AL64">
            <v>99.743682525233297</v>
          </cell>
          <cell r="AM64">
            <v>103.82367229341455</v>
          </cell>
          <cell r="AN64">
            <v>64.673682247613073</v>
          </cell>
          <cell r="AO64">
            <v>30.745509118916949</v>
          </cell>
          <cell r="AP64">
            <v>-3.6077383983453757</v>
          </cell>
          <cell r="AQ64">
            <v>2.9051259107161442</v>
          </cell>
          <cell r="AR64">
            <v>-26.299721843271776</v>
          </cell>
          <cell r="AS64">
            <v>-13.230469583107094</v>
          </cell>
          <cell r="AT64">
            <v>-19.109867774118701</v>
          </cell>
          <cell r="AU64">
            <v>3.2186285028736989</v>
          </cell>
          <cell r="AV64">
            <v>7.6369559670990554</v>
          </cell>
          <cell r="AW64">
            <v>-18.287845023002063</v>
          </cell>
          <cell r="AX64">
            <v>-48.532540588747878</v>
          </cell>
          <cell r="AY64">
            <v>88.195438924583343</v>
          </cell>
          <cell r="AZ64">
            <v>131.97944430051126</v>
          </cell>
          <cell r="BA64">
            <v>192.66109486411841</v>
          </cell>
          <cell r="BB64">
            <v>220.18666461771841</v>
          </cell>
          <cell r="BC64">
            <v>298.32444641547562</v>
          </cell>
          <cell r="BD64">
            <v>339.66331182725338</v>
          </cell>
          <cell r="BE64">
            <v>421.11914932948463</v>
          </cell>
          <cell r="BF64">
            <v>476.4102810341513</v>
          </cell>
          <cell r="BG64">
            <v>568.37135597348458</v>
          </cell>
          <cell r="BH64">
            <v>88.898051412212567</v>
          </cell>
          <cell r="BI64">
            <v>158.98177863141225</v>
          </cell>
          <cell r="BJ64">
            <v>232.89389877812647</v>
          </cell>
          <cell r="BK64">
            <v>279.52933630584516</v>
          </cell>
          <cell r="BL64">
            <v>354.44848960072864</v>
          </cell>
          <cell r="BM64">
            <v>388.15039904540737</v>
          </cell>
          <cell r="BN64">
            <v>487.89408157064065</v>
          </cell>
          <cell r="BO64">
            <v>591.71775386405523</v>
          </cell>
          <cell r="BP64">
            <v>656.39143611166833</v>
          </cell>
          <cell r="BQ64">
            <v>-0.70261248762922435</v>
          </cell>
          <cell r="BR64">
            <v>-27.002334330900993</v>
          </cell>
          <cell r="BS64">
            <v>-40.232803914008059</v>
          </cell>
          <cell r="BT64">
            <v>-59.342671688126757</v>
          </cell>
          <cell r="BU64">
            <v>-56.124043185253015</v>
          </cell>
          <cell r="BV64">
            <v>-48.487087218153988</v>
          </cell>
          <cell r="BW64">
            <v>-66.774932241156023</v>
          </cell>
          <cell r="BX64">
            <v>-115.30747282990393</v>
          </cell>
          <cell r="BY64">
            <v>-88.020080138183744</v>
          </cell>
          <cell r="BZ64">
            <v>28.481604939999997</v>
          </cell>
          <cell r="CA64">
            <v>33.021880260000003</v>
          </cell>
          <cell r="CB64">
            <v>32.124372000000001</v>
          </cell>
          <cell r="CC64">
            <v>131.97944430051126</v>
          </cell>
          <cell r="CD64">
            <v>93.627857199999994</v>
          </cell>
          <cell r="CE64">
            <v>38.351587100511267</v>
          </cell>
          <cell r="CF64">
            <v>40.961726827292246</v>
          </cell>
        </row>
        <row r="65">
          <cell r="G65" t="str">
            <v>Pagos de Gobierno por Tesorería</v>
          </cell>
          <cell r="L65">
            <v>737.07764827603137</v>
          </cell>
          <cell r="N65">
            <v>737.07764827603137</v>
          </cell>
          <cell r="O65">
            <v>30.094171046333337</v>
          </cell>
          <cell r="P65">
            <v>58.101267878250006</v>
          </cell>
          <cell r="Q65">
            <v>43.784005375927912</v>
          </cell>
          <cell r="R65">
            <v>60.681650563607135</v>
          </cell>
          <cell r="S65">
            <v>27.525569753600006</v>
          </cell>
          <cell r="T65">
            <v>78.137781797757199</v>
          </cell>
          <cell r="U65">
            <v>41.338865411777768</v>
          </cell>
          <cell r="V65">
            <v>81.455837502231233</v>
          </cell>
          <cell r="W65">
            <v>55.291131704666668</v>
          </cell>
          <cell r="X65">
            <v>91.961074939333315</v>
          </cell>
          <cell r="Y65">
            <v>17.176346539000001</v>
          </cell>
          <cell r="Z65">
            <v>63.657850825566527</v>
          </cell>
          <cell r="AA65">
            <v>649.205553338051</v>
          </cell>
          <cell r="AB65">
            <v>0.68491535126767444</v>
          </cell>
          <cell r="AC65" t="str">
            <v/>
          </cell>
          <cell r="AD65">
            <v>0.68491535126767444</v>
          </cell>
          <cell r="AE65">
            <v>33.701909444678712</v>
          </cell>
          <cell r="AF65">
            <v>55.196141967533862</v>
          </cell>
          <cell r="AG65">
            <v>70.083727219199687</v>
          </cell>
          <cell r="AH65">
            <v>73.91212014671423</v>
          </cell>
          <cell r="AI65">
            <v>46.635437527718707</v>
          </cell>
          <cell r="AJ65">
            <v>74.9191532948835</v>
          </cell>
          <cell r="AK65">
            <v>33.701909444678712</v>
          </cell>
          <cell r="AL65">
            <v>99.743682525233297</v>
          </cell>
          <cell r="AM65">
            <v>103.82367229341455</v>
          </cell>
          <cell r="AN65">
            <v>64.673682247613073</v>
          </cell>
          <cell r="AO65">
            <v>30.745509118916949</v>
          </cell>
          <cell r="AP65">
            <v>-3.6077383983453757</v>
          </cell>
          <cell r="AQ65">
            <v>2.9051259107161442</v>
          </cell>
          <cell r="AR65">
            <v>-26.299721843271776</v>
          </cell>
          <cell r="AS65">
            <v>-13.230469583107094</v>
          </cell>
          <cell r="AT65">
            <v>-19.109867774118701</v>
          </cell>
          <cell r="AU65">
            <v>3.2186285028736989</v>
          </cell>
          <cell r="AV65">
            <v>7.6369559670990554</v>
          </cell>
          <cell r="AW65">
            <v>-18.287845023002063</v>
          </cell>
          <cell r="AX65">
            <v>-48.532540588747878</v>
          </cell>
          <cell r="AY65">
            <v>88.195438924583343</v>
          </cell>
          <cell r="AZ65">
            <v>131.97944430051126</v>
          </cell>
          <cell r="BA65">
            <v>192.66109486411841</v>
          </cell>
          <cell r="BB65">
            <v>220.18666461771841</v>
          </cell>
          <cell r="BC65">
            <v>298.32444641547562</v>
          </cell>
          <cell r="BD65">
            <v>339.66331182725338</v>
          </cell>
          <cell r="BE65">
            <v>421.11914932948463</v>
          </cell>
          <cell r="BF65">
            <v>476.4102810341513</v>
          </cell>
          <cell r="BG65">
            <v>568.37135597348458</v>
          </cell>
          <cell r="BH65">
            <v>88.898051412212567</v>
          </cell>
          <cell r="BI65">
            <v>158.98177863141225</v>
          </cell>
          <cell r="BJ65">
            <v>232.89389877812647</v>
          </cell>
          <cell r="BK65">
            <v>279.52933630584516</v>
          </cell>
          <cell r="BL65">
            <v>354.44848960072864</v>
          </cell>
          <cell r="BM65">
            <v>388.15039904540737</v>
          </cell>
          <cell r="BN65">
            <v>487.89408157064065</v>
          </cell>
          <cell r="BO65">
            <v>591.71775386405523</v>
          </cell>
          <cell r="BP65">
            <v>656.39143611166833</v>
          </cell>
          <cell r="BQ65">
            <v>-0.70261248762922435</v>
          </cell>
          <cell r="BR65">
            <v>-27.002334330900993</v>
          </cell>
          <cell r="BS65">
            <v>-40.232803914008059</v>
          </cell>
          <cell r="BT65">
            <v>-59.342671688126757</v>
          </cell>
          <cell r="BU65">
            <v>-56.124043185253015</v>
          </cell>
          <cell r="BV65">
            <v>-48.487087218153988</v>
          </cell>
          <cell r="BW65">
            <v>-66.774932241156023</v>
          </cell>
          <cell r="BX65">
            <v>-115.30747282990393</v>
          </cell>
          <cell r="BY65">
            <v>-88.020080138183744</v>
          </cell>
          <cell r="BZ65">
            <v>28.863504939999999</v>
          </cell>
          <cell r="CA65">
            <v>43.43188026</v>
          </cell>
          <cell r="CB65">
            <v>32.124372000000001</v>
          </cell>
          <cell r="CC65">
            <v>131.97944430051126</v>
          </cell>
          <cell r="CD65">
            <v>104.41975719999999</v>
          </cell>
          <cell r="CE65">
            <v>27.559687100511269</v>
          </cell>
          <cell r="CF65">
            <v>26.393172939221564</v>
          </cell>
        </row>
        <row r="66">
          <cell r="G66" t="str">
            <v>Menos Bonos Dec.4308, Ley 55 y Dec. 700</v>
          </cell>
          <cell r="L66">
            <v>-56.5</v>
          </cell>
          <cell r="N66">
            <v>-56.5</v>
          </cell>
          <cell r="AA66">
            <v>0</v>
          </cell>
          <cell r="AB66">
            <v>-5.2501547750273832E-2</v>
          </cell>
          <cell r="AC66" t="str">
            <v/>
          </cell>
          <cell r="AD66">
            <v>-5.2501547750273832E-2</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-0.38190000000000002</v>
          </cell>
          <cell r="CA66">
            <v>-10.41</v>
          </cell>
          <cell r="CB66">
            <v>0</v>
          </cell>
          <cell r="CC66">
            <v>0</v>
          </cell>
          <cell r="CD66">
            <v>-10.7919</v>
          </cell>
          <cell r="CE66">
            <v>10.7919</v>
          </cell>
          <cell r="CF66">
            <v>100</v>
          </cell>
        </row>
        <row r="67">
          <cell r="AX67">
            <v>0</v>
          </cell>
          <cell r="BN67">
            <v>0</v>
          </cell>
          <cell r="BO67">
            <v>0</v>
          </cell>
          <cell r="BP67">
            <v>0</v>
          </cell>
          <cell r="BW67">
            <v>0</v>
          </cell>
          <cell r="BX67">
            <v>0</v>
          </cell>
          <cell r="BY67">
            <v>0</v>
          </cell>
        </row>
        <row r="68">
          <cell r="AX68">
            <v>0</v>
          </cell>
          <cell r="BN68">
            <v>0</v>
          </cell>
          <cell r="BO68">
            <v>0</v>
          </cell>
          <cell r="BP68">
            <v>0</v>
          </cell>
          <cell r="BW68">
            <v>0</v>
          </cell>
          <cell r="BX68">
            <v>0</v>
          </cell>
          <cell r="BY68">
            <v>0</v>
          </cell>
        </row>
        <row r="69">
          <cell r="L69">
            <v>-1815.6808864698833</v>
          </cell>
          <cell r="M69">
            <v>-126.89999999999999</v>
          </cell>
          <cell r="N69">
            <v>-1942.5808864698829</v>
          </cell>
          <cell r="Q69">
            <v>-445.39502127331752</v>
          </cell>
          <cell r="R69">
            <v>-197.47139198043283</v>
          </cell>
          <cell r="S69">
            <v>-279.30859940319692</v>
          </cell>
          <cell r="T69">
            <v>216.32875682968938</v>
          </cell>
          <cell r="U69">
            <v>-98.808356011792966</v>
          </cell>
          <cell r="V69">
            <v>357.72888966002097</v>
          </cell>
          <cell r="W69">
            <v>-484.28307522222531</v>
          </cell>
          <cell r="X69">
            <v>232.22477878003292</v>
          </cell>
          <cell r="Y69">
            <v>-234.47440347146949</v>
          </cell>
          <cell r="Z69">
            <v>67.156309439434835</v>
          </cell>
          <cell r="AA69">
            <v>-1004.6721324599114</v>
          </cell>
          <cell r="AB69">
            <v>-1.6871868453143024</v>
          </cell>
          <cell r="AC69">
            <v>-0.11791940547804865</v>
          </cell>
          <cell r="AD69">
            <v>-1.8051062507923508</v>
          </cell>
          <cell r="AE69">
            <v>-342.42051332934034</v>
          </cell>
          <cell r="AF69">
            <v>406.54498249970561</v>
          </cell>
          <cell r="AG69">
            <v>-666.02484487698825</v>
          </cell>
          <cell r="AH69">
            <v>-139.50961375217958</v>
          </cell>
          <cell r="AI69">
            <v>-349.43378398148525</v>
          </cell>
          <cell r="AJ69">
            <v>139.11951925919243</v>
          </cell>
          <cell r="AK69">
            <v>-147.46399630213136</v>
          </cell>
          <cell r="AL69">
            <v>99.859936070350159</v>
          </cell>
          <cell r="AM69">
            <v>-575.21163207220479</v>
          </cell>
          <cell r="AN69">
            <v>229.40283581708059</v>
          </cell>
          <cell r="AO69">
            <v>-409.18258179056477</v>
          </cell>
          <cell r="AP69">
            <v>-54.90637721763926</v>
          </cell>
          <cell r="AQ69">
            <v>-147.58811175938035</v>
          </cell>
          <cell r="AR69">
            <v>220.62982360367073</v>
          </cell>
          <cell r="AS69">
            <v>-57.961778228253252</v>
          </cell>
          <cell r="AT69">
            <v>70.125184578288327</v>
          </cell>
          <cell r="AU69">
            <v>77.209237570496953</v>
          </cell>
          <cell r="AV69">
            <v>48.655640290338397</v>
          </cell>
          <cell r="AW69">
            <v>257.86895358967081</v>
          </cell>
          <cell r="AX69">
            <v>90.928556849979486</v>
          </cell>
          <cell r="AY69">
            <v>-148.20612437927457</v>
          </cell>
          <cell r="AZ69">
            <v>-601.56673350996152</v>
          </cell>
          <cell r="BA69">
            <v>-802.56271764178473</v>
          </cell>
          <cell r="BB69">
            <v>-1085.4142173241407</v>
          </cell>
          <cell r="BC69">
            <v>-873.8272846691325</v>
          </cell>
          <cell r="BD69">
            <v>-975.3575400406171</v>
          </cell>
          <cell r="BE69">
            <v>-620.74095300323643</v>
          </cell>
          <cell r="BF69">
            <v>-1113.4426234460498</v>
          </cell>
          <cell r="BG69">
            <v>-881.21784466601457</v>
          </cell>
          <cell r="BH69">
            <v>6.1256000615321682</v>
          </cell>
          <cell r="BI69">
            <v>-601.90037570662298</v>
          </cell>
          <cell r="BJ69">
            <v>-741.40998945880165</v>
          </cell>
          <cell r="BK69">
            <v>-1090.8437734402869</v>
          </cell>
          <cell r="BL69">
            <v>-951.72425418109469</v>
          </cell>
          <cell r="BM69">
            <v>-1099.1882504832265</v>
          </cell>
          <cell r="BN69">
            <v>-999.32831441287658</v>
          </cell>
          <cell r="BO69">
            <v>-1574.5399464850814</v>
          </cell>
          <cell r="BP69">
            <v>-1345.1371106680008</v>
          </cell>
          <cell r="BQ69">
            <v>-154.33172444080657</v>
          </cell>
          <cell r="BR69">
            <v>0.33364219666083272</v>
          </cell>
          <cell r="BS69">
            <v>-61.152728182982742</v>
          </cell>
          <cell r="BT69">
            <v>5.4295561161453136</v>
          </cell>
          <cell r="BU69">
            <v>77.8969695119618</v>
          </cell>
          <cell r="BV69">
            <v>123.83071044260976</v>
          </cell>
          <cell r="BW69">
            <v>378.58736140964015</v>
          </cell>
          <cell r="BX69">
            <v>461.09732303903161</v>
          </cell>
          <cell r="BY69">
            <v>463.91926600198622</v>
          </cell>
          <cell r="BZ69">
            <v>-223.73991493999995</v>
          </cell>
          <cell r="CA69">
            <v>204.57784495400028</v>
          </cell>
          <cell r="CB69">
            <v>-284.70977049999999</v>
          </cell>
          <cell r="CC69">
            <v>-601.56673350996152</v>
          </cell>
          <cell r="CD69">
            <v>-303.87184048600056</v>
          </cell>
          <cell r="CE69">
            <v>-297.69489302396096</v>
          </cell>
          <cell r="CF69">
            <v>97.967252427154676</v>
          </cell>
        </row>
        <row r="70">
          <cell r="AX70">
            <v>0</v>
          </cell>
          <cell r="BN70">
            <v>0</v>
          </cell>
          <cell r="BO70">
            <v>0</v>
          </cell>
        </row>
        <row r="71">
          <cell r="L71" t="e">
            <v>#REF!</v>
          </cell>
          <cell r="M71" t="e">
            <v>#REF!</v>
          </cell>
          <cell r="N71" t="e">
            <v>#REF!</v>
          </cell>
          <cell r="Q71">
            <v>404.7786453096212</v>
          </cell>
          <cell r="R71">
            <v>265.80763936931908</v>
          </cell>
          <cell r="S71">
            <v>241.58523357122994</v>
          </cell>
          <cell r="T71">
            <v>258.14069976800113</v>
          </cell>
          <cell r="U71">
            <v>246.26153916855324</v>
          </cell>
          <cell r="V71">
            <v>254.81999630365004</v>
          </cell>
          <cell r="W71">
            <v>217.43101778686668</v>
          </cell>
          <cell r="X71">
            <v>294.67137153757579</v>
          </cell>
          <cell r="Y71">
            <v>292.82296226800003</v>
          </cell>
          <cell r="Z71">
            <v>671.79916426696855</v>
          </cell>
          <cell r="AA71">
            <v>3593.7375903045527</v>
          </cell>
          <cell r="AB71" t="e">
            <v>#VALUE!</v>
          </cell>
          <cell r="AC71" t="e">
            <v>#VALUE!</v>
          </cell>
          <cell r="AD71">
            <v>2.6715333763513591</v>
          </cell>
          <cell r="AE71">
            <v>233.55099404603934</v>
          </cell>
          <cell r="AF71">
            <v>376.67698818875624</v>
          </cell>
          <cell r="AG71">
            <v>566.83263536502761</v>
          </cell>
          <cell r="AH71">
            <v>243.77043497050661</v>
          </cell>
          <cell r="AI71">
            <v>212.5075514024339</v>
          </cell>
          <cell r="AJ71">
            <v>245.09899648454331</v>
          </cell>
          <cell r="AK71">
            <v>225.82966824904469</v>
          </cell>
          <cell r="AL71">
            <v>120.99124882127424</v>
          </cell>
          <cell r="AM71">
            <v>148.21699874495661</v>
          </cell>
          <cell r="AN71">
            <v>318.21058238754068</v>
          </cell>
          <cell r="AO71">
            <v>140.61762979284902</v>
          </cell>
          <cell r="AP71">
            <v>-82.345610499372668</v>
          </cell>
          <cell r="AQ71">
            <v>-82.263050780656215</v>
          </cell>
          <cell r="AR71">
            <v>-162.05399005540642</v>
          </cell>
          <cell r="AS71">
            <v>22.037204398812463</v>
          </cell>
          <cell r="AT71">
            <v>29.077682168796031</v>
          </cell>
          <cell r="AU71">
            <v>13.041703283457821</v>
          </cell>
          <cell r="AV71">
            <v>20.431870919508555</v>
          </cell>
          <cell r="AW71">
            <v>133.8287474823758</v>
          </cell>
          <cell r="AX71">
            <v>69.214019041910063</v>
          </cell>
          <cell r="AY71">
            <v>445.61932095476669</v>
          </cell>
          <cell r="AZ71">
            <v>850.39796626438783</v>
          </cell>
          <cell r="BA71">
            <v>1116.2056056337069</v>
          </cell>
          <cell r="BB71">
            <v>1357.7908392049369</v>
          </cell>
          <cell r="BC71">
            <v>1615.9315389729379</v>
          </cell>
          <cell r="BD71">
            <v>1862.1930781414912</v>
          </cell>
          <cell r="BE71">
            <v>2117.0130744451412</v>
          </cell>
          <cell r="BF71">
            <v>2334.4440922320077</v>
          </cell>
          <cell r="BG71">
            <v>2629.1154637695831</v>
          </cell>
          <cell r="BH71">
            <v>610.22798223479549</v>
          </cell>
          <cell r="BI71">
            <v>1177.0606175998232</v>
          </cell>
          <cell r="BJ71">
            <v>1420.8310525703296</v>
          </cell>
          <cell r="BK71">
            <v>1633.3386039727634</v>
          </cell>
          <cell r="BL71">
            <v>1878.4376004573069</v>
          </cell>
          <cell r="BM71">
            <v>2104.2672687063509</v>
          </cell>
          <cell r="BN71">
            <v>2225.2585175276258</v>
          </cell>
          <cell r="BO71">
            <v>2373.4755162725824</v>
          </cell>
          <cell r="BP71">
            <v>2691.6860986601232</v>
          </cell>
          <cell r="BQ71">
            <v>-164.60866128002888</v>
          </cell>
          <cell r="BR71">
            <v>-326.66265133543533</v>
          </cell>
          <cell r="BS71">
            <v>-304.62544693662289</v>
          </cell>
          <cell r="BT71">
            <v>-275.54776476782672</v>
          </cell>
          <cell r="BU71">
            <v>-262.5060614843689</v>
          </cell>
          <cell r="BV71">
            <v>-242.07419056486026</v>
          </cell>
          <cell r="BW71">
            <v>-108.2454430824846</v>
          </cell>
          <cell r="BX71">
            <v>-39.03142404057462</v>
          </cell>
          <cell r="BY71">
            <v>-62.570634890540077</v>
          </cell>
          <cell r="BZ71" t="e">
            <v>#REF!</v>
          </cell>
          <cell r="CA71" t="e">
            <v>#REF!</v>
          </cell>
          <cell r="CB71" t="e">
            <v>#REF!</v>
          </cell>
          <cell r="CC71">
            <v>850.39796626438783</v>
          </cell>
          <cell r="CD71" t="e">
            <v>#REF!</v>
          </cell>
          <cell r="CE71" t="e">
            <v>#REF!</v>
          </cell>
          <cell r="CF71" t="e">
            <v>#REF!</v>
          </cell>
        </row>
        <row r="72">
          <cell r="E72" t="str">
            <v>Pagos de Tesorería</v>
          </cell>
          <cell r="L72">
            <v>3514.7940188775583</v>
          </cell>
          <cell r="N72">
            <v>3514.7940188775583</v>
          </cell>
          <cell r="O72">
            <v>174.4589679</v>
          </cell>
          <cell r="P72">
            <v>344.26113530559996</v>
          </cell>
          <cell r="Q72">
            <v>446.07478770851003</v>
          </cell>
          <cell r="R72">
            <v>286.61469061841001</v>
          </cell>
          <cell r="S72">
            <v>263.49508699622999</v>
          </cell>
          <cell r="T72">
            <v>288.22889391689</v>
          </cell>
          <cell r="U72">
            <v>292.79478604021995</v>
          </cell>
          <cell r="V72">
            <v>298.83532918865001</v>
          </cell>
          <cell r="W72">
            <v>278.4794187402</v>
          </cell>
          <cell r="X72">
            <v>354.03609999999998</v>
          </cell>
          <cell r="Y72">
            <v>335.36387422000001</v>
          </cell>
          <cell r="Z72">
            <v>709.13866272752421</v>
          </cell>
          <cell r="AA72">
            <v>4071.7817333622338</v>
          </cell>
          <cell r="AB72">
            <v>3.2660553276898581</v>
          </cell>
          <cell r="AC72" t="str">
            <v/>
          </cell>
          <cell r="AD72">
            <v>3.2660553276898581</v>
          </cell>
          <cell r="AE72">
            <v>231.0275881636864</v>
          </cell>
          <cell r="AF72">
            <v>368.1</v>
          </cell>
          <cell r="AG72">
            <v>592.79030718091258</v>
          </cell>
          <cell r="AH72">
            <v>252.99941535282608</v>
          </cell>
          <cell r="AI72">
            <v>220.53273162984632</v>
          </cell>
          <cell r="AJ72">
            <v>288.03308634826163</v>
          </cell>
          <cell r="AK72">
            <v>271.8774886372143</v>
          </cell>
          <cell r="AL72">
            <v>226.96551584542317</v>
          </cell>
          <cell r="AM72">
            <v>234.8606634210708</v>
          </cell>
          <cell r="AN72">
            <v>369.89976459090315</v>
          </cell>
          <cell r="AO72">
            <v>247.67866217899549</v>
          </cell>
          <cell r="AP72">
            <v>-56.568620263686398</v>
          </cell>
          <cell r="AQ72">
            <v>-23.838864694400058</v>
          </cell>
          <cell r="AR72">
            <v>-146.71551947240255</v>
          </cell>
          <cell r="AS72">
            <v>33.615275265583932</v>
          </cell>
          <cell r="AT72">
            <v>42.962355366383662</v>
          </cell>
          <cell r="AU72">
            <v>0.19580756862836779</v>
          </cell>
          <cell r="AV72">
            <v>20.917297403005648</v>
          </cell>
          <cell r="AW72">
            <v>71.869813343226838</v>
          </cell>
          <cell r="AX72">
            <v>43.618755319129207</v>
          </cell>
          <cell r="AY72">
            <v>518.72010320560003</v>
          </cell>
          <cell r="AZ72">
            <v>964.79489091411006</v>
          </cell>
          <cell r="BA72">
            <v>1251.40958153252</v>
          </cell>
          <cell r="BB72">
            <v>1514.9046685287499</v>
          </cell>
          <cell r="BC72">
            <v>1803.1335624456399</v>
          </cell>
          <cell r="BD72">
            <v>2095.9283484858597</v>
          </cell>
          <cell r="BE72">
            <v>2394.7636776745098</v>
          </cell>
          <cell r="BF72">
            <v>2673.2430964147097</v>
          </cell>
          <cell r="BG72">
            <v>3027.2791964147095</v>
          </cell>
          <cell r="BH72">
            <v>599.12758816368637</v>
          </cell>
          <cell r="BI72">
            <v>1191.9178953445989</v>
          </cell>
          <cell r="BJ72">
            <v>1444.9173106974249</v>
          </cell>
          <cell r="BK72">
            <v>1665.4500423272711</v>
          </cell>
          <cell r="BL72">
            <v>1953.4831286755327</v>
          </cell>
          <cell r="BM72">
            <v>2225.3606173127469</v>
          </cell>
          <cell r="BN72">
            <v>2452.3261331581698</v>
          </cell>
          <cell r="BO72">
            <v>2687.1867965792408</v>
          </cell>
          <cell r="BP72">
            <v>3057.0865611701438</v>
          </cell>
          <cell r="BQ72">
            <v>-80.407484958086343</v>
          </cell>
          <cell r="BR72">
            <v>-227.12300443048889</v>
          </cell>
          <cell r="BS72">
            <v>-193.50772916490496</v>
          </cell>
          <cell r="BT72">
            <v>-150.54537379852127</v>
          </cell>
          <cell r="BU72">
            <v>-150.34956622989284</v>
          </cell>
          <cell r="BV72">
            <v>-129.43226882688714</v>
          </cell>
          <cell r="BW72">
            <v>-57.56245548365996</v>
          </cell>
          <cell r="BX72">
            <v>-13.943700164531037</v>
          </cell>
          <cell r="BY72">
            <v>-29.807364755434264</v>
          </cell>
          <cell r="BZ72">
            <v>134.78899999999999</v>
          </cell>
          <cell r="CA72">
            <v>242.17066299999999</v>
          </cell>
          <cell r="CB72">
            <v>403.38990000000001</v>
          </cell>
          <cell r="CC72">
            <v>964.79489091411006</v>
          </cell>
          <cell r="CD72">
            <v>780.34956299999999</v>
          </cell>
          <cell r="CE72">
            <v>184.44532791411007</v>
          </cell>
          <cell r="CF72">
            <v>23.636244147433459</v>
          </cell>
        </row>
        <row r="73">
          <cell r="E73" t="str">
            <v>Más:</v>
          </cell>
          <cell r="N73">
            <v>0</v>
          </cell>
          <cell r="O73">
            <v>6.5908008734032561E-2</v>
          </cell>
          <cell r="P73">
            <v>7.2595369806343762E-2</v>
          </cell>
          <cell r="Q73">
            <v>2.324987539434778E-2</v>
          </cell>
          <cell r="R73">
            <v>4.5977750838899697E-2</v>
          </cell>
          <cell r="S73">
            <v>0.23697525922649668</v>
          </cell>
          <cell r="T73">
            <v>1.1475324538318397E-2</v>
          </cell>
          <cell r="U73">
            <v>0.11748336283242911</v>
          </cell>
          <cell r="V73">
            <v>0.20668019247664488</v>
          </cell>
          <cell r="W73">
            <v>6.0581415522627108E-2</v>
          </cell>
          <cell r="X73">
            <v>0.15907344062985995</v>
          </cell>
          <cell r="Y73">
            <v>0</v>
          </cell>
          <cell r="Z73">
            <v>0</v>
          </cell>
          <cell r="AB73" t="str">
            <v/>
          </cell>
          <cell r="AC73" t="str">
            <v/>
          </cell>
          <cell r="AD73" t="str">
            <v/>
          </cell>
          <cell r="AP73">
            <v>0</v>
          </cell>
          <cell r="AQ73">
            <v>0</v>
          </cell>
          <cell r="AR73">
            <v>0</v>
          </cell>
          <cell r="AS73">
            <v>0</v>
          </cell>
          <cell r="AT73">
            <v>0</v>
          </cell>
          <cell r="AU73">
            <v>0</v>
          </cell>
          <cell r="AV73">
            <v>0</v>
          </cell>
          <cell r="AW73">
            <v>0</v>
          </cell>
          <cell r="AX73">
            <v>0</v>
          </cell>
          <cell r="BN73">
            <v>0</v>
          </cell>
          <cell r="BO73">
            <v>0</v>
          </cell>
        </row>
        <row r="74">
          <cell r="F74" t="str">
            <v>Pagos en el Exterior Diferente de Militares</v>
          </cell>
          <cell r="L74">
            <v>0</v>
          </cell>
          <cell r="M74">
            <v>145.19999999999999</v>
          </cell>
          <cell r="N74">
            <v>145.19999999999999</v>
          </cell>
          <cell r="O74">
            <v>2.5923078533333341</v>
          </cell>
          <cell r="P74">
            <v>2.855336565</v>
          </cell>
          <cell r="Q74">
            <v>0.91446905666666689</v>
          </cell>
          <cell r="R74">
            <v>1.8084066999999997</v>
          </cell>
          <cell r="S74">
            <v>9.3207614270000025</v>
          </cell>
          <cell r="T74">
            <v>0.45134991166666677</v>
          </cell>
          <cell r="U74">
            <v>4.6208806783333314</v>
          </cell>
          <cell r="V74">
            <v>8.1291894016666664</v>
          </cell>
          <cell r="W74">
            <v>2.3828011533333333</v>
          </cell>
          <cell r="X74">
            <v>6.256710486666667</v>
          </cell>
          <cell r="Y74">
            <v>0</v>
          </cell>
          <cell r="Z74">
            <v>0</v>
          </cell>
          <cell r="AA74">
            <v>39.332213233666671</v>
          </cell>
          <cell r="AB74" t="str">
            <v/>
          </cell>
          <cell r="AC74">
            <v>0.13492433156353556</v>
          </cell>
          <cell r="AD74">
            <v>0.13492433156353556</v>
          </cell>
          <cell r="AE74">
            <v>15.65</v>
          </cell>
          <cell r="AF74">
            <v>40.5</v>
          </cell>
          <cell r="AG74">
            <v>12.904</v>
          </cell>
          <cell r="AH74">
            <v>13.2</v>
          </cell>
          <cell r="AI74">
            <v>14.2</v>
          </cell>
          <cell r="AJ74">
            <v>15.2</v>
          </cell>
          <cell r="AK74">
            <v>16.2</v>
          </cell>
          <cell r="AL74">
            <v>17.2</v>
          </cell>
          <cell r="AM74">
            <v>18.2</v>
          </cell>
          <cell r="AN74">
            <v>19.2</v>
          </cell>
          <cell r="AO74">
            <v>20.2</v>
          </cell>
          <cell r="AP74">
            <v>-13.057692146666666</v>
          </cell>
          <cell r="AQ74">
            <v>-37.644663434999998</v>
          </cell>
          <cell r="AR74">
            <v>-11.989530943333333</v>
          </cell>
          <cell r="AS74">
            <v>-11.3915933</v>
          </cell>
          <cell r="AT74">
            <v>-4.8792385729999967</v>
          </cell>
          <cell r="AU74">
            <v>-14.748650088333333</v>
          </cell>
          <cell r="AV74">
            <v>-11.579119321666667</v>
          </cell>
          <cell r="AW74">
            <v>-9.0708105983333329</v>
          </cell>
          <cell r="AX74">
            <v>-15.817198846666667</v>
          </cell>
          <cell r="AY74">
            <v>5.4476444183333346</v>
          </cell>
          <cell r="AZ74">
            <v>6.362113475000001</v>
          </cell>
          <cell r="BA74">
            <v>8.1705201750000001</v>
          </cell>
          <cell r="BB74">
            <v>17.491281602000001</v>
          </cell>
          <cell r="BC74">
            <v>17.942631513666669</v>
          </cell>
          <cell r="BD74">
            <v>22.563512192000001</v>
          </cell>
          <cell r="BE74">
            <v>30.692701593666669</v>
          </cell>
          <cell r="BF74">
            <v>33.075502747000002</v>
          </cell>
          <cell r="BG74">
            <v>39.332213233666671</v>
          </cell>
          <cell r="BH74">
            <v>56.15</v>
          </cell>
          <cell r="BI74">
            <v>69.054000000000002</v>
          </cell>
          <cell r="BJ74">
            <v>82.254000000000005</v>
          </cell>
          <cell r="BK74">
            <v>96.454000000000008</v>
          </cell>
          <cell r="BL74">
            <v>111.65400000000001</v>
          </cell>
          <cell r="BM74">
            <v>127.85400000000001</v>
          </cell>
          <cell r="BN74">
            <v>145.054</v>
          </cell>
          <cell r="BO74">
            <v>163.25399999999999</v>
          </cell>
          <cell r="BP74">
            <v>182.45399999999998</v>
          </cell>
          <cell r="BQ74">
            <v>-50.702355581666666</v>
          </cell>
          <cell r="BR74">
            <v>-62.691886525000001</v>
          </cell>
          <cell r="BS74">
            <v>-74.083479825000012</v>
          </cell>
          <cell r="BT74">
            <v>-78.962718398000007</v>
          </cell>
          <cell r="BU74">
            <v>-93.711368486333342</v>
          </cell>
          <cell r="BV74">
            <v>-105.29048780800001</v>
          </cell>
          <cell r="BW74">
            <v>-114.36129840633333</v>
          </cell>
          <cell r="BX74">
            <v>-130.17849725299999</v>
          </cell>
          <cell r="BY74">
            <v>-143.12178676633332</v>
          </cell>
          <cell r="BZ74">
            <v>1.2943359999999999</v>
          </cell>
          <cell r="CA74">
            <v>7.2988343999999987</v>
          </cell>
          <cell r="CB74">
            <v>3.3513150000000005</v>
          </cell>
          <cell r="CC74">
            <v>6.362113475000001</v>
          </cell>
          <cell r="CD74">
            <v>11.944485399999998</v>
          </cell>
          <cell r="CE74">
            <v>-5.5823719249999968</v>
          </cell>
          <cell r="CF74">
            <v>-46.735976796455361</v>
          </cell>
        </row>
        <row r="75">
          <cell r="F75" t="str">
            <v>Menos Transferencias</v>
          </cell>
          <cell r="L75">
            <v>-346.29999999999995</v>
          </cell>
          <cell r="M75">
            <v>0</v>
          </cell>
          <cell r="N75">
            <v>-346.29999999999995</v>
          </cell>
          <cell r="O75">
            <v>-11.120173399999999</v>
          </cell>
          <cell r="P75">
            <v>-29.652177999999999</v>
          </cell>
          <cell r="Q75">
            <v>-10.730986</v>
          </cell>
          <cell r="R75">
            <v>-5.4240189999999995</v>
          </cell>
          <cell r="S75">
            <v>-14.851702899999999</v>
          </cell>
          <cell r="T75">
            <v>-13.2781456</v>
          </cell>
          <cell r="U75">
            <v>-40.577399999999997</v>
          </cell>
          <cell r="V75">
            <v>-20.845372000000001</v>
          </cell>
          <cell r="W75">
            <v>-31.52</v>
          </cell>
          <cell r="X75">
            <v>-31.52</v>
          </cell>
          <cell r="Y75">
            <v>-15.52</v>
          </cell>
          <cell r="Z75">
            <v>-10.82</v>
          </cell>
          <cell r="AA75">
            <v>-235.85997690000002</v>
          </cell>
          <cell r="AB75">
            <v>-0.32179267231716502</v>
          </cell>
          <cell r="AC75" t="str">
            <v/>
          </cell>
          <cell r="AD75">
            <v>-0.32179267231716502</v>
          </cell>
          <cell r="AE75">
            <v>0</v>
          </cell>
          <cell r="AF75">
            <v>-1.4073423994790084</v>
          </cell>
          <cell r="AG75">
            <v>-8.4886565217673784</v>
          </cell>
          <cell r="AH75">
            <v>-13.209656852907692</v>
          </cell>
          <cell r="AI75">
            <v>-1.1169049332947674</v>
          </cell>
          <cell r="AJ75">
            <v>-26.974367510777135</v>
          </cell>
          <cell r="AK75">
            <v>-23.559686270522533</v>
          </cell>
          <cell r="AL75">
            <v>-99.783051730031275</v>
          </cell>
          <cell r="AM75">
            <v>-67.327521146702423</v>
          </cell>
          <cell r="AN75">
            <v>-33.373038673950695</v>
          </cell>
          <cell r="AO75">
            <v>-35.530150621440647</v>
          </cell>
          <cell r="AP75">
            <v>-11.120173399999999</v>
          </cell>
          <cell r="AQ75">
            <v>-28.24483560052099</v>
          </cell>
          <cell r="AR75">
            <v>-2.2423294782326213</v>
          </cell>
          <cell r="AS75">
            <v>7.7856378529076924</v>
          </cell>
          <cell r="AT75">
            <v>-13.734797966705232</v>
          </cell>
          <cell r="AU75">
            <v>13.696221910777135</v>
          </cell>
          <cell r="AV75">
            <v>-17.017713729477464</v>
          </cell>
          <cell r="AW75">
            <v>78.937679730031277</v>
          </cell>
          <cell r="AX75">
            <v>35.807521146702427</v>
          </cell>
          <cell r="AY75">
            <v>-40.772351400000005</v>
          </cell>
          <cell r="AZ75">
            <v>-51.503337399999999</v>
          </cell>
          <cell r="BA75">
            <v>-56.927356400000001</v>
          </cell>
          <cell r="BB75">
            <v>-71.7790593</v>
          </cell>
          <cell r="BC75">
            <v>-85.057204900000002</v>
          </cell>
          <cell r="BD75">
            <v>-125.6346049</v>
          </cell>
          <cell r="BE75">
            <v>-146.4799769</v>
          </cell>
          <cell r="BF75">
            <v>-177.99997689999998</v>
          </cell>
          <cell r="BG75">
            <v>-209.51997689999999</v>
          </cell>
          <cell r="BH75">
            <v>-1.4073423994790084</v>
          </cell>
          <cell r="BI75">
            <v>-9.8959989212463881</v>
          </cell>
          <cell r="BJ75">
            <v>-23.10565577415408</v>
          </cell>
          <cell r="BK75">
            <v>-24.222560707448849</v>
          </cell>
          <cell r="BL75">
            <v>-51.196928218225978</v>
          </cell>
          <cell r="BM75">
            <v>-74.756614488748511</v>
          </cell>
          <cell r="BN75">
            <v>-174.53966621877979</v>
          </cell>
          <cell r="BO75">
            <v>-241.86718736548221</v>
          </cell>
          <cell r="BP75">
            <v>-275.24022603943291</v>
          </cell>
          <cell r="BQ75">
            <v>-39.365009000520992</v>
          </cell>
          <cell r="BR75">
            <v>-41.607338478753611</v>
          </cell>
          <cell r="BS75">
            <v>-33.821700625845921</v>
          </cell>
          <cell r="BT75">
            <v>-47.556498592551151</v>
          </cell>
          <cell r="BU75">
            <v>-33.860276681774018</v>
          </cell>
          <cell r="BV75">
            <v>-50.877990411251474</v>
          </cell>
          <cell r="BW75">
            <v>28.059689318779789</v>
          </cell>
          <cell r="BX75">
            <v>63.867210465482231</v>
          </cell>
          <cell r="BY75">
            <v>65.720249139432923</v>
          </cell>
          <cell r="BZ75">
            <v>-5.0979999999999999</v>
          </cell>
          <cell r="CA75">
            <v>-1.7290000000000001</v>
          </cell>
          <cell r="CB75">
            <v>-32.038000000000004</v>
          </cell>
          <cell r="CC75">
            <v>-51.503337399999999</v>
          </cell>
          <cell r="CD75">
            <v>-38.865000000000002</v>
          </cell>
          <cell r="CE75">
            <v>-12.638337399999998</v>
          </cell>
          <cell r="CF75">
            <v>32.518557571079377</v>
          </cell>
        </row>
        <row r="76">
          <cell r="G76" t="str">
            <v>Subsidio Tarifas Eléctricas</v>
          </cell>
          <cell r="L76">
            <v>-97.1</v>
          </cell>
          <cell r="N76">
            <v>-97.1</v>
          </cell>
          <cell r="O76">
            <v>0</v>
          </cell>
          <cell r="P76">
            <v>0</v>
          </cell>
          <cell r="Q76">
            <v>0</v>
          </cell>
          <cell r="R76">
            <v>0</v>
          </cell>
          <cell r="S76">
            <v>0</v>
          </cell>
          <cell r="T76">
            <v>0</v>
          </cell>
          <cell r="U76">
            <v>-27</v>
          </cell>
          <cell r="V76">
            <v>-10.054</v>
          </cell>
          <cell r="W76">
            <v>-27</v>
          </cell>
          <cell r="X76">
            <v>-27</v>
          </cell>
          <cell r="Y76">
            <v>-6</v>
          </cell>
          <cell r="Z76">
            <v>0</v>
          </cell>
          <cell r="AA76">
            <v>-97.054000000000002</v>
          </cell>
          <cell r="AB76">
            <v>-9.0228323655780332E-2</v>
          </cell>
          <cell r="AC76" t="str">
            <v/>
          </cell>
          <cell r="AD76">
            <v>-9.0228323655780332E-2</v>
          </cell>
          <cell r="AE76">
            <v>0</v>
          </cell>
          <cell r="AF76">
            <v>-1.398905882451426</v>
          </cell>
          <cell r="AG76">
            <v>-8.3462902969269273</v>
          </cell>
          <cell r="AH76">
            <v>-0.29018558979381703</v>
          </cell>
          <cell r="AI76">
            <v>-0.1804515432331299</v>
          </cell>
          <cell r="AJ76">
            <v>-26.186607733326635</v>
          </cell>
          <cell r="AK76">
            <v>-7.3156031040458071E-3</v>
          </cell>
          <cell r="AL76">
            <v>-26.010220414040198</v>
          </cell>
          <cell r="AM76">
            <v>-34.680022937123816</v>
          </cell>
          <cell r="AN76">
            <v>0</v>
          </cell>
          <cell r="AO76">
            <v>0</v>
          </cell>
          <cell r="AP76">
            <v>0</v>
          </cell>
          <cell r="AQ76">
            <v>1.398905882451426</v>
          </cell>
          <cell r="AR76">
            <v>8.3462902969269273</v>
          </cell>
          <cell r="AS76">
            <v>0.29018558979381703</v>
          </cell>
          <cell r="AT76">
            <v>0.1804515432331299</v>
          </cell>
          <cell r="AU76">
            <v>26.186607733326635</v>
          </cell>
          <cell r="AV76">
            <v>-26.992684396895953</v>
          </cell>
          <cell r="AW76">
            <v>15.956220414040198</v>
          </cell>
          <cell r="AX76">
            <v>7.680022937123816</v>
          </cell>
          <cell r="AY76">
            <v>0</v>
          </cell>
          <cell r="AZ76">
            <v>0</v>
          </cell>
          <cell r="BA76">
            <v>0</v>
          </cell>
          <cell r="BB76">
            <v>0</v>
          </cell>
          <cell r="BC76">
            <v>0</v>
          </cell>
          <cell r="BD76">
            <v>-27</v>
          </cell>
          <cell r="BE76">
            <v>-37.054000000000002</v>
          </cell>
          <cell r="BF76">
            <v>-64.054000000000002</v>
          </cell>
          <cell r="BG76">
            <v>-91.054000000000002</v>
          </cell>
          <cell r="BH76">
            <v>-1.398905882451426</v>
          </cell>
          <cell r="BI76">
            <v>-9.7451961793783539</v>
          </cell>
          <cell r="BJ76">
            <v>-10.035381769172171</v>
          </cell>
          <cell r="BK76">
            <v>-10.2158333124053</v>
          </cell>
          <cell r="BL76">
            <v>-36.402441045731933</v>
          </cell>
          <cell r="BM76">
            <v>-36.40975664883598</v>
          </cell>
          <cell r="BN76">
            <v>-62.419977062876178</v>
          </cell>
          <cell r="BO76">
            <v>-97.1</v>
          </cell>
          <cell r="BP76">
            <v>-97.1</v>
          </cell>
          <cell r="BQ76">
            <v>1.398905882451426</v>
          </cell>
          <cell r="BR76">
            <v>9.7451961793783539</v>
          </cell>
          <cell r="BS76">
            <v>10.035381769172171</v>
          </cell>
          <cell r="BT76">
            <v>10.2158333124053</v>
          </cell>
          <cell r="BU76">
            <v>36.402441045731933</v>
          </cell>
          <cell r="BV76">
            <v>9.4097566488359803</v>
          </cell>
          <cell r="BW76">
            <v>25.365977062876176</v>
          </cell>
          <cell r="BX76">
            <v>33.045999999999992</v>
          </cell>
          <cell r="BY76">
            <v>6.0459999999999923</v>
          </cell>
          <cell r="BZ76">
            <v>0</v>
          </cell>
          <cell r="CA76">
            <v>-1.7210000000000001</v>
          </cell>
          <cell r="CB76">
            <v>-10.268000000000001</v>
          </cell>
          <cell r="CC76">
            <v>0</v>
          </cell>
          <cell r="CD76">
            <v>-11.989000000000001</v>
          </cell>
          <cell r="CE76">
            <v>11.989000000000001</v>
          </cell>
          <cell r="CF76">
            <v>-100</v>
          </cell>
        </row>
        <row r="77">
          <cell r="G77" t="str">
            <v>Fosga</v>
          </cell>
          <cell r="L77">
            <v>0</v>
          </cell>
          <cell r="N77">
            <v>0</v>
          </cell>
          <cell r="O77">
            <v>0</v>
          </cell>
          <cell r="P77">
            <v>-12.5</v>
          </cell>
          <cell r="Q77">
            <v>-3.8</v>
          </cell>
          <cell r="R77">
            <v>-4.87</v>
          </cell>
          <cell r="S77">
            <v>-5.7</v>
          </cell>
          <cell r="T77">
            <v>-7.2160000000000002</v>
          </cell>
          <cell r="U77">
            <v>-4.5199999999999996</v>
          </cell>
          <cell r="V77">
            <v>-3</v>
          </cell>
          <cell r="W77">
            <v>-4.5199999999999996</v>
          </cell>
          <cell r="X77">
            <v>-4.5199999999999996</v>
          </cell>
          <cell r="Y77">
            <v>-9.52</v>
          </cell>
          <cell r="Z77">
            <v>-10.82</v>
          </cell>
          <cell r="AA77">
            <v>-70.98599999999999</v>
          </cell>
          <cell r="AB77" t="str">
            <v/>
          </cell>
          <cell r="AC77" t="str">
            <v/>
          </cell>
          <cell r="AD77" t="str">
            <v/>
          </cell>
          <cell r="AE77">
            <v>0</v>
          </cell>
          <cell r="AF77">
            <v>0</v>
          </cell>
          <cell r="AG77">
            <v>0</v>
          </cell>
          <cell r="AH77">
            <v>0</v>
          </cell>
          <cell r="AI77">
            <v>0</v>
          </cell>
          <cell r="AJ77">
            <v>0</v>
          </cell>
          <cell r="AK77">
            <v>0</v>
          </cell>
          <cell r="AL77">
            <v>0</v>
          </cell>
          <cell r="AM77">
            <v>0</v>
          </cell>
          <cell r="AN77">
            <v>0</v>
          </cell>
          <cell r="AO77">
            <v>0</v>
          </cell>
          <cell r="AP77">
            <v>0</v>
          </cell>
          <cell r="AQ77">
            <v>-12.5</v>
          </cell>
          <cell r="AR77">
            <v>-3.8</v>
          </cell>
          <cell r="AS77">
            <v>-4.87</v>
          </cell>
          <cell r="AT77">
            <v>-5.7</v>
          </cell>
          <cell r="AU77">
            <v>-7.2160000000000002</v>
          </cell>
          <cell r="AV77">
            <v>-4.5199999999999996</v>
          </cell>
          <cell r="AW77">
            <v>-3</v>
          </cell>
          <cell r="AX77">
            <v>-4.5199999999999996</v>
          </cell>
          <cell r="AY77">
            <v>-12.5</v>
          </cell>
          <cell r="AZ77">
            <v>-16.3</v>
          </cell>
          <cell r="BA77">
            <v>-21.17</v>
          </cell>
          <cell r="BB77">
            <v>-26.87</v>
          </cell>
          <cell r="BC77">
            <v>-34.085999999999999</v>
          </cell>
          <cell r="BD77">
            <v>-38.605999999999995</v>
          </cell>
          <cell r="BE77">
            <v>-41.605999999999995</v>
          </cell>
          <cell r="BF77">
            <v>-46.125999999999991</v>
          </cell>
          <cell r="BG77">
            <v>-50.645999999999987</v>
          </cell>
          <cell r="BH77">
            <v>0</v>
          </cell>
          <cell r="BI77">
            <v>0</v>
          </cell>
          <cell r="BJ77">
            <v>0</v>
          </cell>
          <cell r="BK77">
            <v>0</v>
          </cell>
          <cell r="BL77">
            <v>0</v>
          </cell>
          <cell r="BM77">
            <v>0</v>
          </cell>
          <cell r="BN77">
            <v>0</v>
          </cell>
          <cell r="BO77">
            <v>0</v>
          </cell>
          <cell r="BP77">
            <v>0</v>
          </cell>
          <cell r="BQ77">
            <v>-12.5</v>
          </cell>
          <cell r="BR77">
            <v>-16.3</v>
          </cell>
          <cell r="BS77">
            <v>-21.17</v>
          </cell>
          <cell r="BT77">
            <v>-26.87</v>
          </cell>
          <cell r="BU77">
            <v>-34.085999999999999</v>
          </cell>
          <cell r="BV77">
            <v>-38.605999999999995</v>
          </cell>
          <cell r="BW77">
            <v>-41.605999999999995</v>
          </cell>
          <cell r="BX77">
            <v>-46.125999999999991</v>
          </cell>
          <cell r="BY77">
            <v>-50.645999999999987</v>
          </cell>
          <cell r="BZ77">
            <v>0</v>
          </cell>
          <cell r="CA77">
            <v>0</v>
          </cell>
          <cell r="CB77">
            <v>-20.8</v>
          </cell>
          <cell r="CC77">
            <v>-16.3</v>
          </cell>
          <cell r="CD77">
            <v>-20.8</v>
          </cell>
          <cell r="CE77">
            <v>4.5</v>
          </cell>
          <cell r="CF77">
            <v>21.634615384615383</v>
          </cell>
        </row>
        <row r="78">
          <cell r="G78" t="str">
            <v>Ancianos Indigentes</v>
          </cell>
          <cell r="L78">
            <v>-29</v>
          </cell>
          <cell r="N78">
            <v>-29</v>
          </cell>
          <cell r="O78">
            <v>-1.8348734</v>
          </cell>
          <cell r="P78">
            <v>-5.9269780000000001</v>
          </cell>
          <cell r="Q78">
            <v>-2.8377759999999999</v>
          </cell>
          <cell r="R78">
            <v>-0.37401899999999999</v>
          </cell>
          <cell r="S78">
            <v>-4.4152029000000006</v>
          </cell>
          <cell r="T78">
            <v>-1.4326456000000001</v>
          </cell>
          <cell r="U78">
            <v>-0.22790000000000002</v>
          </cell>
          <cell r="V78">
            <v>-7.6561999999999991E-2</v>
          </cell>
          <cell r="W78">
            <v>0</v>
          </cell>
          <cell r="X78">
            <v>0</v>
          </cell>
          <cell r="Y78">
            <v>0</v>
          </cell>
          <cell r="Z78">
            <v>0</v>
          </cell>
          <cell r="AA78">
            <v>-17.125956900000002</v>
          </cell>
          <cell r="AB78">
            <v>-2.6947697075361789E-2</v>
          </cell>
          <cell r="AC78" t="str">
            <v/>
          </cell>
          <cell r="AD78">
            <v>-2.6947697075361789E-2</v>
          </cell>
          <cell r="AE78">
            <v>0</v>
          </cell>
          <cell r="AF78">
            <v>-8.4365170275823194E-3</v>
          </cell>
          <cell r="AG78">
            <v>-0.14236622484045164</v>
          </cell>
          <cell r="AH78">
            <v>-12.919471263113875</v>
          </cell>
          <cell r="AI78">
            <v>-0.93645339006163753</v>
          </cell>
          <cell r="AJ78">
            <v>-0.78775977745049908</v>
          </cell>
          <cell r="AK78">
            <v>-0.33851524573174058</v>
          </cell>
          <cell r="AL78">
            <v>-1.6440662557501047</v>
          </cell>
          <cell r="AM78">
            <v>-1.4331533300605466</v>
          </cell>
          <cell r="AN78">
            <v>-2.1586937944326263</v>
          </cell>
          <cell r="AO78">
            <v>-4.3158057419225804</v>
          </cell>
          <cell r="AP78">
            <v>-1.8348734</v>
          </cell>
          <cell r="AQ78">
            <v>-5.9185414829724179</v>
          </cell>
          <cell r="AR78">
            <v>-2.6954097751595483</v>
          </cell>
          <cell r="AS78">
            <v>12.545452263113875</v>
          </cell>
          <cell r="AT78">
            <v>-3.4787495099383632</v>
          </cell>
          <cell r="AU78">
            <v>-0.644885822549501</v>
          </cell>
          <cell r="AV78">
            <v>0.11061524573174056</v>
          </cell>
          <cell r="AW78">
            <v>1.5675042557501047</v>
          </cell>
          <cell r="AX78">
            <v>1.4331533300605466</v>
          </cell>
          <cell r="AY78">
            <v>-7.7618514000000003</v>
          </cell>
          <cell r="AZ78">
            <v>-10.599627399999999</v>
          </cell>
          <cell r="BA78">
            <v>-10.9736464</v>
          </cell>
          <cell r="BB78">
            <v>-15.3888493</v>
          </cell>
          <cell r="BC78">
            <v>-16.821494900000001</v>
          </cell>
          <cell r="BD78">
            <v>-17.049394900000003</v>
          </cell>
          <cell r="BE78">
            <v>-17.125956900000002</v>
          </cell>
          <cell r="BF78">
            <v>-17.125956900000002</v>
          </cell>
          <cell r="BG78">
            <v>-17.125956900000002</v>
          </cell>
          <cell r="BH78">
            <v>-8.4365170275823194E-3</v>
          </cell>
          <cell r="BI78">
            <v>-0.15080274186803397</v>
          </cell>
          <cell r="BJ78">
            <v>-13.070274004981909</v>
          </cell>
          <cell r="BK78">
            <v>-14.006727395043548</v>
          </cell>
          <cell r="BL78">
            <v>-14.794487172494048</v>
          </cell>
          <cell r="BM78">
            <v>-15.133002418225788</v>
          </cell>
          <cell r="BN78">
            <v>-16.777068673975894</v>
          </cell>
          <cell r="BO78">
            <v>-18.210222004036439</v>
          </cell>
          <cell r="BP78">
            <v>-20.368915798469065</v>
          </cell>
          <cell r="BQ78">
            <v>-7.7534148829724181</v>
          </cell>
          <cell r="BR78">
            <v>-10.448824658131965</v>
          </cell>
          <cell r="BS78">
            <v>2.0966276049819097</v>
          </cell>
          <cell r="BT78">
            <v>-1.3821219049564526</v>
          </cell>
          <cell r="BU78">
            <v>-2.0270077275059535</v>
          </cell>
          <cell r="BV78">
            <v>-1.9163924817742153</v>
          </cell>
          <cell r="BW78">
            <v>-0.34888822602410841</v>
          </cell>
          <cell r="BX78">
            <v>1.0842651040364366</v>
          </cell>
          <cell r="BY78">
            <v>3.2429588984690625</v>
          </cell>
          <cell r="BZ78">
            <v>0</v>
          </cell>
          <cell r="CA78">
            <v>-8.0000000000000002E-3</v>
          </cell>
          <cell r="CB78">
            <v>-0.13500000000000001</v>
          </cell>
          <cell r="CC78">
            <v>-10.599627399999999</v>
          </cell>
          <cell r="CD78">
            <v>-0.14300000000000002</v>
          </cell>
          <cell r="CE78">
            <v>-10.456627399999999</v>
          </cell>
          <cell r="CF78">
            <v>40.063566076461399</v>
          </cell>
        </row>
        <row r="79">
          <cell r="G79" t="str">
            <v>Fondo Solidaridad Pensional</v>
          </cell>
          <cell r="L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cell>
          <cell r="AC79" t="str">
            <v/>
          </cell>
          <cell r="AD79" t="str">
            <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-5.0979999999999999</v>
          </cell>
          <cell r="CA79">
            <v>0</v>
          </cell>
          <cell r="CB79">
            <v>-0.83499999999999996</v>
          </cell>
          <cell r="CC79">
            <v>0</v>
          </cell>
          <cell r="CD79">
            <v>-5.9329999999999998</v>
          </cell>
          <cell r="CE79">
            <v>5.9329999999999998</v>
          </cell>
          <cell r="CF79">
            <v>100</v>
          </cell>
        </row>
        <row r="80">
          <cell r="G80" t="str">
            <v>Fondo Compensación Educativa</v>
          </cell>
          <cell r="L80">
            <v>-220.2</v>
          </cell>
          <cell r="N80">
            <v>-220.2</v>
          </cell>
          <cell r="O80">
            <v>-9.2852999999999994</v>
          </cell>
          <cell r="P80">
            <v>-11.225200000000001</v>
          </cell>
          <cell r="Q80">
            <v>-4.09321</v>
          </cell>
          <cell r="R80">
            <v>-0.18</v>
          </cell>
          <cell r="S80">
            <v>-4.7365000000000004</v>
          </cell>
          <cell r="T80">
            <v>-4.6295000000000002</v>
          </cell>
          <cell r="U80">
            <v>-8.8294999999999995</v>
          </cell>
          <cell r="V80">
            <v>-7.7148100000000008</v>
          </cell>
          <cell r="W80">
            <v>0</v>
          </cell>
          <cell r="X80">
            <v>0</v>
          </cell>
          <cell r="Y80">
            <v>0</v>
          </cell>
          <cell r="Z80">
            <v>0</v>
          </cell>
          <cell r="AA80">
            <v>-50.694019999999995</v>
          </cell>
          <cell r="AB80">
            <v>-0.20461665158602299</v>
          </cell>
          <cell r="AC80" t="str">
            <v/>
          </cell>
          <cell r="AD80">
            <v>-0.20461665158602299</v>
          </cell>
          <cell r="AE80">
            <v>0</v>
          </cell>
          <cell r="AF80">
            <v>0</v>
          </cell>
          <cell r="AG80">
            <v>0</v>
          </cell>
          <cell r="AH80">
            <v>0</v>
          </cell>
          <cell r="AI80">
            <v>0</v>
          </cell>
          <cell r="AJ80">
            <v>0</v>
          </cell>
          <cell r="AK80">
            <v>-23.213855421686748</v>
          </cell>
          <cell r="AL80">
            <v>-72.128765060240966</v>
          </cell>
          <cell r="AM80">
            <v>-31.214344879518066</v>
          </cell>
          <cell r="AN80">
            <v>-31.214344879518066</v>
          </cell>
          <cell r="AO80">
            <v>-31.214344879518066</v>
          </cell>
          <cell r="AP80">
            <v>-9.2852999999999994</v>
          </cell>
          <cell r="AQ80">
            <v>-11.225200000000001</v>
          </cell>
          <cell r="AR80">
            <v>-4.09321</v>
          </cell>
          <cell r="AS80">
            <v>-0.18</v>
          </cell>
          <cell r="AT80">
            <v>-4.7365000000000004</v>
          </cell>
          <cell r="AU80">
            <v>-4.6295000000000002</v>
          </cell>
          <cell r="AV80">
            <v>14.384355421686749</v>
          </cell>
          <cell r="AW80">
            <v>64.413955060240966</v>
          </cell>
          <cell r="AX80">
            <v>31.214344879518066</v>
          </cell>
          <cell r="AY80">
            <v>-20.5105</v>
          </cell>
          <cell r="AZ80">
            <v>-24.60371</v>
          </cell>
          <cell r="BA80">
            <v>-24.783709999999999</v>
          </cell>
          <cell r="BB80">
            <v>-29.520209999999999</v>
          </cell>
          <cell r="BC80">
            <v>-34.149709999999999</v>
          </cell>
          <cell r="BD80">
            <v>-42.979209999999995</v>
          </cell>
          <cell r="BE80">
            <v>-50.694019999999995</v>
          </cell>
          <cell r="BF80">
            <v>-50.694019999999995</v>
          </cell>
          <cell r="BG80">
            <v>-50.694019999999995</v>
          </cell>
          <cell r="BH80">
            <v>0</v>
          </cell>
          <cell r="BI80">
            <v>0</v>
          </cell>
          <cell r="BJ80">
            <v>0</v>
          </cell>
          <cell r="BK80">
            <v>0</v>
          </cell>
          <cell r="BL80">
            <v>0</v>
          </cell>
          <cell r="BM80">
            <v>-23.213855421686748</v>
          </cell>
          <cell r="BN80">
            <v>-95.34262048192771</v>
          </cell>
          <cell r="BO80">
            <v>-126.55696536144578</v>
          </cell>
          <cell r="BP80">
            <v>-157.77131024096383</v>
          </cell>
          <cell r="BQ80">
            <v>-20.5105</v>
          </cell>
          <cell r="BR80">
            <v>-24.60371</v>
          </cell>
          <cell r="BS80">
            <v>-24.783709999999999</v>
          </cell>
          <cell r="BT80">
            <v>-29.520209999999999</v>
          </cell>
          <cell r="BU80">
            <v>-34.149709999999999</v>
          </cell>
          <cell r="BV80">
            <v>-19.765354578313246</v>
          </cell>
          <cell r="BW80">
            <v>44.648600481927716</v>
          </cell>
          <cell r="BX80">
            <v>75.862945361445782</v>
          </cell>
          <cell r="BY80">
            <v>107.07729024096383</v>
          </cell>
          <cell r="BZ80">
            <v>0</v>
          </cell>
          <cell r="CA80">
            <v>0</v>
          </cell>
          <cell r="CB80">
            <v>0</v>
          </cell>
          <cell r="CC80">
            <v>-24.60371</v>
          </cell>
          <cell r="CD80">
            <v>0</v>
          </cell>
          <cell r="CE80">
            <v>-24.60371</v>
          </cell>
          <cell r="CF80" t="str">
            <v xml:space="preserve">n.a. </v>
          </cell>
        </row>
        <row r="81">
          <cell r="F81" t="str">
            <v>Menos Gastos Generales Equipo Militar CSF</v>
          </cell>
          <cell r="L81">
            <v>-345.9</v>
          </cell>
          <cell r="N81">
            <v>-345.9</v>
          </cell>
          <cell r="O81">
            <v>-1.4947000000000001</v>
          </cell>
          <cell r="P81">
            <v>-7.1885000000000003</v>
          </cell>
          <cell r="Q81">
            <v>-5.5836000000000006</v>
          </cell>
          <cell r="R81">
            <v>-9.1050000000000004</v>
          </cell>
          <cell r="S81">
            <v>-9.4905000000000008</v>
          </cell>
          <cell r="T81">
            <v>-10.8744</v>
          </cell>
          <cell r="U81">
            <v>-5.8631000000000002</v>
          </cell>
          <cell r="V81">
            <v>-28.824999999999999</v>
          </cell>
          <cell r="W81">
            <v>-28.824999999999999</v>
          </cell>
          <cell r="X81">
            <v>-28.824999999999999</v>
          </cell>
          <cell r="Y81">
            <v>-28.824999999999999</v>
          </cell>
          <cell r="Z81">
            <v>-28.824999999999999</v>
          </cell>
          <cell r="AA81">
            <v>-193.72479999999999</v>
          </cell>
          <cell r="AB81">
            <v>-0.32142097994371183</v>
          </cell>
          <cell r="AC81" t="str">
            <v/>
          </cell>
          <cell r="AD81">
            <v>-0.32142097994371183</v>
          </cell>
          <cell r="AE81">
            <v>-0.38659411764705881</v>
          </cell>
          <cell r="AF81">
            <v>-29.059669411764705</v>
          </cell>
          <cell r="AG81">
            <v>-6.7430152941176473</v>
          </cell>
          <cell r="AH81">
            <v>-6.4093235294117639</v>
          </cell>
          <cell r="AI81">
            <v>-12.415775294117648</v>
          </cell>
          <cell r="AJ81">
            <v>-22.467222352941175</v>
          </cell>
          <cell r="AK81">
            <v>-29.995634117647054</v>
          </cell>
          <cell r="AL81">
            <v>-14.698715294117646</v>
          </cell>
          <cell r="AM81">
            <v>-28.823643529411765</v>
          </cell>
          <cell r="AN81">
            <v>-28.823643529411765</v>
          </cell>
          <cell r="AO81">
            <v>-83.038381764705875</v>
          </cell>
          <cell r="AP81">
            <v>-1.1081058823529413</v>
          </cell>
          <cell r="AQ81">
            <v>21.871169411764704</v>
          </cell>
          <cell r="AR81">
            <v>1.1594152941176468</v>
          </cell>
          <cell r="AS81">
            <v>-2.6956764705882366</v>
          </cell>
          <cell r="AT81">
            <v>2.9252752941176468</v>
          </cell>
          <cell r="AU81">
            <v>11.592822352941175</v>
          </cell>
          <cell r="AV81">
            <v>24.132534117647054</v>
          </cell>
          <cell r="AW81">
            <v>-14.126284705882354</v>
          </cell>
          <cell r="AX81">
            <v>-1.3564705882345152E-3</v>
          </cell>
          <cell r="AY81">
            <v>-8.6832000000000011</v>
          </cell>
          <cell r="AZ81">
            <v>-14.266800000000002</v>
          </cell>
          <cell r="BA81">
            <v>-23.3718</v>
          </cell>
          <cell r="BB81">
            <v>-32.862300000000005</v>
          </cell>
          <cell r="BC81">
            <v>-43.736700000000006</v>
          </cell>
          <cell r="BD81">
            <v>-49.599800000000009</v>
          </cell>
          <cell r="BE81">
            <v>-78.424800000000005</v>
          </cell>
          <cell r="BF81">
            <v>-107.24980000000001</v>
          </cell>
          <cell r="BG81">
            <v>-136.07480000000001</v>
          </cell>
          <cell r="BH81">
            <v>-29.446263529411763</v>
          </cell>
          <cell r="BI81">
            <v>-36.189278823529406</v>
          </cell>
          <cell r="BJ81">
            <v>-42.598602352941171</v>
          </cell>
          <cell r="BK81">
            <v>-55.014377647058822</v>
          </cell>
          <cell r="BL81">
            <v>-77.4816</v>
          </cell>
          <cell r="BM81">
            <v>-107.47723411764706</v>
          </cell>
          <cell r="BN81">
            <v>-122.17594941176471</v>
          </cell>
          <cell r="BO81">
            <v>-150.99959294117647</v>
          </cell>
          <cell r="BP81">
            <v>-179.82323647058823</v>
          </cell>
          <cell r="BQ81">
            <v>20.76306352941176</v>
          </cell>
          <cell r="BR81">
            <v>21.922478823529403</v>
          </cell>
          <cell r="BS81">
            <v>19.226802352941171</v>
          </cell>
          <cell r="BT81">
            <v>22.152077647058817</v>
          </cell>
          <cell r="BU81">
            <v>33.744899999999994</v>
          </cell>
          <cell r="BV81">
            <v>57.877434117647049</v>
          </cell>
          <cell r="BW81">
            <v>43.7511494117647</v>
          </cell>
          <cell r="BX81">
            <v>43.749792941176466</v>
          </cell>
          <cell r="BY81">
            <v>43.748436470588217</v>
          </cell>
          <cell r="BZ81">
            <v>-9.5000000000000001E-2</v>
          </cell>
          <cell r="CA81">
            <v>-7.141</v>
          </cell>
          <cell r="CB81">
            <v>-1.657</v>
          </cell>
          <cell r="CC81">
            <v>-14.266800000000002</v>
          </cell>
          <cell r="CD81">
            <v>-8.8930000000000007</v>
          </cell>
          <cell r="CE81">
            <v>-5.373800000000001</v>
          </cell>
          <cell r="CF81">
            <v>60.427302372652662</v>
          </cell>
        </row>
        <row r="82">
          <cell r="F82" t="str">
            <v>Menos Préstamos Presupuestales CSF</v>
          </cell>
          <cell r="L82">
            <v>-92.8</v>
          </cell>
          <cell r="N82">
            <v>-92.8</v>
          </cell>
          <cell r="O82">
            <v>-13.231018806666667</v>
          </cell>
          <cell r="P82">
            <v>-15.8618564625</v>
          </cell>
          <cell r="Q82">
            <v>-25.896025455555556</v>
          </cell>
          <cell r="R82">
            <v>-8.0864389490909101</v>
          </cell>
          <cell r="S82">
            <v>-6.8884119520000011</v>
          </cell>
          <cell r="T82">
            <v>-6.3869984605555548</v>
          </cell>
          <cell r="U82">
            <v>-4.7136275499999991</v>
          </cell>
          <cell r="V82">
            <v>-2.4741502866666671</v>
          </cell>
          <cell r="W82">
            <v>-3.0862021066666667</v>
          </cell>
          <cell r="X82">
            <v>-5.2764389490909096</v>
          </cell>
          <cell r="Y82">
            <v>1.8040880479999979</v>
          </cell>
          <cell r="Z82">
            <v>2.3055015394444442</v>
          </cell>
          <cell r="AA82">
            <v>-87.791579391348506</v>
          </cell>
          <cell r="AB82">
            <v>-8.6232630641157729E-2</v>
          </cell>
          <cell r="AC82" t="str">
            <v/>
          </cell>
          <cell r="AD82">
            <v>-8.6232630641157729E-2</v>
          </cell>
          <cell r="AE82">
            <v>-12.74</v>
          </cell>
          <cell r="AF82">
            <v>-1.456</v>
          </cell>
          <cell r="AG82">
            <v>-23.63</v>
          </cell>
          <cell r="AH82">
            <v>-2.81</v>
          </cell>
          <cell r="AI82">
            <v>-8.692499999999999</v>
          </cell>
          <cell r="AJ82">
            <v>-8.692499999999999</v>
          </cell>
          <cell r="AK82">
            <v>-8.692499999999999</v>
          </cell>
          <cell r="AL82">
            <v>-8.692499999999999</v>
          </cell>
          <cell r="AM82">
            <v>-8.692499999999999</v>
          </cell>
          <cell r="AN82">
            <v>-8.692499999999999</v>
          </cell>
          <cell r="AO82">
            <v>-8.692499999999999</v>
          </cell>
          <cell r="AP82">
            <v>-0.49101880666666631</v>
          </cell>
          <cell r="AQ82">
            <v>-14.405856462500001</v>
          </cell>
          <cell r="AR82">
            <v>-2.2660254555555568</v>
          </cell>
          <cell r="AS82">
            <v>-5.2764389490909096</v>
          </cell>
          <cell r="AT82">
            <v>1.8040880479999979</v>
          </cell>
          <cell r="AU82">
            <v>2.3055015394444442</v>
          </cell>
          <cell r="AV82">
            <v>3.9788724499999999</v>
          </cell>
          <cell r="AW82">
            <v>6.2183497133333319</v>
          </cell>
          <cell r="AX82">
            <v>5.6062978933333323</v>
          </cell>
          <cell r="AY82">
            <v>-29.092875269166669</v>
          </cell>
          <cell r="AZ82">
            <v>-54.988900724722228</v>
          </cell>
          <cell r="BA82">
            <v>-63.07533967381314</v>
          </cell>
          <cell r="BB82">
            <v>-69.963751625813146</v>
          </cell>
          <cell r="BC82">
            <v>-76.350750086368706</v>
          </cell>
          <cell r="BD82">
            <v>-81.064377636368704</v>
          </cell>
          <cell r="BE82">
            <v>-83.538527923035375</v>
          </cell>
          <cell r="BF82">
            <v>-86.624730029702036</v>
          </cell>
          <cell r="BG82">
            <v>-91.901168978792953</v>
          </cell>
          <cell r="BH82">
            <v>-14.196</v>
          </cell>
          <cell r="BI82">
            <v>-37.826000000000001</v>
          </cell>
          <cell r="BJ82">
            <v>-40.636000000000003</v>
          </cell>
          <cell r="BK82">
            <v>-49.328500000000005</v>
          </cell>
          <cell r="BL82">
            <v>-58.021000000000001</v>
          </cell>
          <cell r="BM82">
            <v>-66.713499999999996</v>
          </cell>
          <cell r="BN82">
            <v>-75.405999999999992</v>
          </cell>
          <cell r="BO82">
            <v>-84.098499999999987</v>
          </cell>
          <cell r="BP82">
            <v>-92.790999999999983</v>
          </cell>
          <cell r="BQ82">
            <v>-14.896875269166669</v>
          </cell>
          <cell r="BR82">
            <v>-17.162900724722228</v>
          </cell>
          <cell r="BS82">
            <v>-22.439339673813137</v>
          </cell>
          <cell r="BT82">
            <v>-20.63525162581314</v>
          </cell>
          <cell r="BU82">
            <v>-18.329750086368705</v>
          </cell>
          <cell r="BV82">
            <v>-14.350877636368708</v>
          </cell>
          <cell r="BW82">
            <v>-8.1325279230353829</v>
          </cell>
          <cell r="BX82">
            <v>-2.5262300297020488</v>
          </cell>
          <cell r="BY82">
            <v>0.88983102120702995</v>
          </cell>
          <cell r="BZ82">
            <v>0</v>
          </cell>
          <cell r="CA82">
            <v>0</v>
          </cell>
          <cell r="CB82">
            <v>-13.54111</v>
          </cell>
          <cell r="CC82">
            <v>-54.988900724722228</v>
          </cell>
          <cell r="CD82">
            <v>-13.54111</v>
          </cell>
          <cell r="CE82">
            <v>-41.447790724722225</v>
          </cell>
          <cell r="CF82">
            <v>-306.08857563908884</v>
          </cell>
        </row>
        <row r="83">
          <cell r="AX83">
            <v>0</v>
          </cell>
          <cell r="BN83">
            <v>0</v>
          </cell>
          <cell r="BO83">
            <v>0</v>
          </cell>
        </row>
        <row r="84">
          <cell r="L84" t="e">
            <v>#REF!</v>
          </cell>
          <cell r="M84" t="e">
            <v>#REF!</v>
          </cell>
          <cell r="N84" t="e">
            <v>#REF!</v>
          </cell>
          <cell r="Q84">
            <v>1967.561798502649</v>
          </cell>
          <cell r="R84">
            <v>1601.3593586210206</v>
          </cell>
          <cell r="S84">
            <v>1700.632725426872</v>
          </cell>
          <cell r="T84">
            <v>1417.4514927429736</v>
          </cell>
          <cell r="U84">
            <v>1843.8241934066289</v>
          </cell>
          <cell r="V84">
            <v>1413.4552901216946</v>
          </cell>
          <cell r="W84">
            <v>1993.6851469276467</v>
          </cell>
          <cell r="X84">
            <v>1442.8363761355058</v>
          </cell>
          <cell r="Y84">
            <v>1619.0656806351003</v>
          </cell>
          <cell r="Z84">
            <v>2116.219692815831</v>
          </cell>
          <cell r="AA84">
            <v>19767.110563321941</v>
          </cell>
          <cell r="AB84" t="e">
            <v>#REF!</v>
          </cell>
          <cell r="AC84" t="e">
            <v>#REF!</v>
          </cell>
          <cell r="AD84" t="e">
            <v>#REF!</v>
          </cell>
          <cell r="AE84">
            <v>1302.3073577677512</v>
          </cell>
          <cell r="AF84">
            <v>1408.2547076321514</v>
          </cell>
          <cell r="AG84">
            <v>2257.467780242016</v>
          </cell>
          <cell r="AH84">
            <v>1602.550304772906</v>
          </cell>
          <cell r="AI84">
            <v>1586.9993259246439</v>
          </cell>
          <cell r="AJ84">
            <v>1424.4919971241065</v>
          </cell>
          <cell r="AK84">
            <v>1760.1468281597852</v>
          </cell>
          <cell r="AL84">
            <v>1385.4289587072624</v>
          </cell>
          <cell r="AM84">
            <v>1871.2085221322488</v>
          </cell>
          <cell r="AN84">
            <v>1450.6000278141439</v>
          </cell>
          <cell r="AO84">
            <v>1521.9814850443481</v>
          </cell>
          <cell r="AP84">
            <v>-10.981333217537895</v>
          </cell>
          <cell r="AQ84">
            <v>-48.561924196343853</v>
          </cell>
          <cell r="AR84">
            <v>-289.90598173936701</v>
          </cell>
          <cell r="AS84">
            <v>-1.1909461518853277</v>
          </cell>
          <cell r="AT84">
            <v>113.63339950222803</v>
          </cell>
          <cell r="AU84">
            <v>-7.0405043811329051</v>
          </cell>
          <cell r="AV84">
            <v>83.677365246843692</v>
          </cell>
          <cell r="AW84">
            <v>28.026331414432207</v>
          </cell>
          <cell r="AX84">
            <v>122.47662479539781</v>
          </cell>
          <cell r="AY84">
            <v>2651.0188079860209</v>
          </cell>
          <cell r="AZ84">
            <v>4618.5806064886692</v>
          </cell>
          <cell r="BA84">
            <v>6219.939965109691</v>
          </cell>
          <cell r="BB84">
            <v>7920.5726905365627</v>
          </cell>
          <cell r="BC84">
            <v>9338.0241832795364</v>
          </cell>
          <cell r="BD84">
            <v>11181.848376686165</v>
          </cell>
          <cell r="BE84">
            <v>12595.303666807862</v>
          </cell>
          <cell r="BF84">
            <v>14588.988813735506</v>
          </cell>
          <cell r="BG84">
            <v>16031.825189871011</v>
          </cell>
          <cell r="BH84">
            <v>2710.5620653999026</v>
          </cell>
          <cell r="BI84">
            <v>4968.0298456419187</v>
          </cell>
          <cell r="BJ84">
            <v>6570.5801504148239</v>
          </cell>
          <cell r="BK84">
            <v>8157.5794763394679</v>
          </cell>
          <cell r="BL84">
            <v>9582.0714734635749</v>
          </cell>
          <cell r="BM84">
            <v>11342.218301623359</v>
          </cell>
          <cell r="BN84">
            <v>12727.647260330621</v>
          </cell>
          <cell r="BO84">
            <v>14598.85578246287</v>
          </cell>
          <cell r="BP84">
            <v>16049.455810277013</v>
          </cell>
          <cell r="BQ84">
            <v>-59.543257413881875</v>
          </cell>
          <cell r="BR84">
            <v>-349.44923915324841</v>
          </cell>
          <cell r="BS84">
            <v>-350.64018530513346</v>
          </cell>
          <cell r="BT84">
            <v>-237.00678580290509</v>
          </cell>
          <cell r="BU84">
            <v>-244.04729018403773</v>
          </cell>
          <cell r="BV84">
            <v>-160.36992493719382</v>
          </cell>
          <cell r="BW84">
            <v>-132.34359352275897</v>
          </cell>
          <cell r="BX84">
            <v>-9.8669687273632007</v>
          </cell>
          <cell r="BY84">
            <v>-17.630620406001981</v>
          </cell>
          <cell r="BZ84" t="e">
            <v>#REF!</v>
          </cell>
          <cell r="CA84" t="e">
            <v>#REF!</v>
          </cell>
          <cell r="CB84" t="e">
            <v>#REF!</v>
          </cell>
          <cell r="CC84">
            <v>4618.5806064886692</v>
          </cell>
          <cell r="CD84" t="e">
            <v>#REF!</v>
          </cell>
          <cell r="CE84" t="e">
            <v>#REF!</v>
          </cell>
          <cell r="CF84" t="e">
            <v>#REF!</v>
          </cell>
        </row>
        <row r="85">
          <cell r="AX85">
            <v>0</v>
          </cell>
          <cell r="BN85">
            <v>0</v>
          </cell>
          <cell r="BO85">
            <v>0</v>
          </cell>
        </row>
        <row r="86">
          <cell r="L86" t="e">
            <v>#REF!</v>
          </cell>
          <cell r="M86" t="e">
            <v>#REF!</v>
          </cell>
          <cell r="N86" t="e">
            <v>#REF!</v>
          </cell>
          <cell r="Q86">
            <v>-850.17366658293872</v>
          </cell>
          <cell r="R86">
            <v>-463.2790313497519</v>
          </cell>
          <cell r="S86">
            <v>-520.89383297442691</v>
          </cell>
          <cell r="T86">
            <v>-41.811942938311745</v>
          </cell>
          <cell r="U86">
            <v>-345.06989518034618</v>
          </cell>
          <cell r="V86">
            <v>102.90889335637092</v>
          </cell>
          <cell r="W86">
            <v>-701.71409300909204</v>
          </cell>
          <cell r="X86">
            <v>-62.446592757542874</v>
          </cell>
          <cell r="Y86">
            <v>-527.29736573946957</v>
          </cell>
          <cell r="Z86">
            <v>-604.64285482753371</v>
          </cell>
          <cell r="AA86">
            <v>-4598.4097227644643</v>
          </cell>
          <cell r="AB86" t="e">
            <v>#REF!</v>
          </cell>
          <cell r="AC86" t="e">
            <v>#REF!</v>
          </cell>
          <cell r="AD86" t="e">
            <v>#REF!</v>
          </cell>
          <cell r="AE86">
            <v>-575.9715073753797</v>
          </cell>
          <cell r="AF86">
            <v>29.867994310949371</v>
          </cell>
          <cell r="AG86">
            <v>-1232.8574802420158</v>
          </cell>
          <cell r="AH86">
            <v>-383.28004872268616</v>
          </cell>
          <cell r="AI86">
            <v>-561.94133538391918</v>
          </cell>
          <cell r="AJ86">
            <v>-105.97947722535088</v>
          </cell>
          <cell r="AK86">
            <v>-373.29366455117605</v>
          </cell>
          <cell r="AL86">
            <v>-21.131312750924081</v>
          </cell>
          <cell r="AM86">
            <v>-723.42863081716143</v>
          </cell>
          <cell r="AN86">
            <v>-88.807746570460097</v>
          </cell>
          <cell r="AO86">
            <v>-549.80021158341378</v>
          </cell>
          <cell r="AP86">
            <v>27.439233281733436</v>
          </cell>
          <cell r="AQ86">
            <v>-65.325060978724139</v>
          </cell>
          <cell r="AR86">
            <v>382.68381365907703</v>
          </cell>
          <cell r="AS86">
            <v>-79.998982627065743</v>
          </cell>
          <cell r="AT86">
            <v>41.047502409492267</v>
          </cell>
          <cell r="AU86">
            <v>64.167534287039132</v>
          </cell>
          <cell r="AV86">
            <v>28.223769370829871</v>
          </cell>
          <cell r="AW86">
            <v>124.04020610729501</v>
          </cell>
          <cell r="AX86">
            <v>21.714537808069394</v>
          </cell>
          <cell r="AY86">
            <v>-593.82544533404121</v>
          </cell>
          <cell r="AZ86">
            <v>-1451.9646997743494</v>
          </cell>
          <cell r="BA86">
            <v>-1918.7683232754916</v>
          </cell>
          <cell r="BB86">
            <v>-2443.2050565290774</v>
          </cell>
          <cell r="BC86">
            <v>-2489.7588236420706</v>
          </cell>
          <cell r="BD86">
            <v>-2837.5506181821083</v>
          </cell>
          <cell r="BE86">
            <v>-2737.7540274483777</v>
          </cell>
          <cell r="BF86">
            <v>-3447.886715678058</v>
          </cell>
          <cell r="BG86">
            <v>-3510.3333084355982</v>
          </cell>
          <cell r="BH86">
            <v>-604.10238217326332</v>
          </cell>
          <cell r="BI86">
            <v>-1778.9609933064462</v>
          </cell>
          <cell r="BJ86">
            <v>-2162.2410420291312</v>
          </cell>
          <cell r="BK86">
            <v>-2724.1823774130503</v>
          </cell>
          <cell r="BL86">
            <v>-2830.1618546384016</v>
          </cell>
          <cell r="BM86">
            <v>-3203.4555191895774</v>
          </cell>
          <cell r="BN86">
            <v>-3224.5868319405026</v>
          </cell>
          <cell r="BO86">
            <v>-3948.015462757664</v>
          </cell>
          <cell r="BP86">
            <v>-4036.823209328124</v>
          </cell>
          <cell r="BQ86">
            <v>10.276936839222316</v>
          </cell>
          <cell r="BR86">
            <v>326.99629353209616</v>
          </cell>
          <cell r="BS86">
            <v>243.47271875364015</v>
          </cell>
          <cell r="BT86">
            <v>280.97732088397203</v>
          </cell>
          <cell r="BU86">
            <v>340.4030309963307</v>
          </cell>
          <cell r="BV86">
            <v>365.90490100747002</v>
          </cell>
          <cell r="BW86">
            <v>486.83280449212498</v>
          </cell>
          <cell r="BX86">
            <v>500.128747079606</v>
          </cell>
          <cell r="BY86">
            <v>526.48990089252584</v>
          </cell>
          <cell r="BZ86" t="e">
            <v>#REF!</v>
          </cell>
          <cell r="CA86" t="e">
            <v>#REF!</v>
          </cell>
          <cell r="CB86" t="e">
            <v>#REF!</v>
          </cell>
          <cell r="CC86">
            <v>-1451.9646997743494</v>
          </cell>
          <cell r="CD86" t="e">
            <v>#REF!</v>
          </cell>
          <cell r="CE86" t="e">
            <v>#REF!</v>
          </cell>
          <cell r="CF86" t="e">
            <v>#REF!</v>
          </cell>
        </row>
        <row r="87">
          <cell r="AX87">
            <v>0</v>
          </cell>
          <cell r="BN87">
            <v>0</v>
          </cell>
          <cell r="BO87">
            <v>0</v>
          </cell>
          <cell r="BP87">
            <v>0</v>
          </cell>
          <cell r="BW87">
            <v>0</v>
          </cell>
          <cell r="BX87">
            <v>0</v>
          </cell>
          <cell r="BY87">
            <v>0</v>
          </cell>
        </row>
        <row r="88">
          <cell r="L88">
            <v>147.05021974965689</v>
          </cell>
          <cell r="M88">
            <v>49.7</v>
          </cell>
          <cell r="N88">
            <v>196.75021974965688</v>
          </cell>
          <cell r="Q88">
            <v>40.036821937128892</v>
          </cell>
          <cell r="R88">
            <v>25.893005499405454</v>
          </cell>
          <cell r="S88">
            <v>5.5265848677800014</v>
          </cell>
          <cell r="T88">
            <v>1.5822323980600004</v>
          </cell>
          <cell r="U88">
            <v>4.3351867676299989</v>
          </cell>
          <cell r="V88">
            <v>31.716771812076669</v>
          </cell>
          <cell r="W88">
            <v>30.122478628093333</v>
          </cell>
          <cell r="X88">
            <v>5.2764389490909096</v>
          </cell>
          <cell r="Y88">
            <v>-1.8040880479999979</v>
          </cell>
          <cell r="Z88">
            <v>-2.3055015394444442</v>
          </cell>
          <cell r="AA88">
            <v>196.03832182802412</v>
          </cell>
          <cell r="AB88">
            <v>0.13664361298893576</v>
          </cell>
          <cell r="AC88">
            <v>4.6182777401568315E-2</v>
          </cell>
          <cell r="AD88">
            <v>0.18282639039050408</v>
          </cell>
          <cell r="AE88">
            <v>14.874000000000001</v>
          </cell>
          <cell r="AF88">
            <v>35.719349956987656</v>
          </cell>
          <cell r="AG88">
            <v>45.633769106525087</v>
          </cell>
          <cell r="AH88">
            <v>29.007659191067077</v>
          </cell>
          <cell r="AI88">
            <v>13.842499999999999</v>
          </cell>
          <cell r="AJ88">
            <v>18.993415301163697</v>
          </cell>
          <cell r="AK88">
            <v>10.192499999999999</v>
          </cell>
          <cell r="AL88">
            <v>45.589560843799987</v>
          </cell>
          <cell r="AM88">
            <v>42.212007933196098</v>
          </cell>
          <cell r="AN88">
            <v>32.700250820818169</v>
          </cell>
          <cell r="AO88">
            <v>14.309659701761369</v>
          </cell>
          <cell r="AP88">
            <v>-3.6613825587766673</v>
          </cell>
          <cell r="AQ88">
            <v>8.7264231579923432</v>
          </cell>
          <cell r="AR88">
            <v>-5.596947169396195</v>
          </cell>
          <cell r="AS88">
            <v>-3.1146536916616228</v>
          </cell>
          <cell r="AT88">
            <v>-8.3159151322199989</v>
          </cell>
          <cell r="AU88">
            <v>-17.411182903103697</v>
          </cell>
          <cell r="AV88">
            <v>-5.8573132323700001</v>
          </cell>
          <cell r="AW88">
            <v>-13.872789031723318</v>
          </cell>
          <cell r="AX88">
            <v>-12.089529305102765</v>
          </cell>
          <cell r="AY88">
            <v>55.658390556203337</v>
          </cell>
          <cell r="AZ88">
            <v>95.695212493332235</v>
          </cell>
          <cell r="BA88">
            <v>121.58821799273768</v>
          </cell>
          <cell r="BB88">
            <v>127.11480286051768</v>
          </cell>
          <cell r="BC88">
            <v>128.69703525857767</v>
          </cell>
          <cell r="BD88">
            <v>133.03222202620771</v>
          </cell>
          <cell r="BE88">
            <v>164.74899383828438</v>
          </cell>
          <cell r="BF88">
            <v>194.8714724663777</v>
          </cell>
          <cell r="BG88">
            <v>200.1479114154686</v>
          </cell>
          <cell r="BH88">
            <v>50.593349956987652</v>
          </cell>
          <cell r="BI88">
            <v>96.227119063512731</v>
          </cell>
          <cell r="BJ88">
            <v>125.23477825457981</v>
          </cell>
          <cell r="BK88">
            <v>139.07727825457982</v>
          </cell>
          <cell r="BL88">
            <v>158.07069355574353</v>
          </cell>
          <cell r="BM88">
            <v>168.26319355574353</v>
          </cell>
          <cell r="BN88">
            <v>213.85275439954353</v>
          </cell>
          <cell r="BO88">
            <v>256.06476233273963</v>
          </cell>
          <cell r="BP88">
            <v>288.76501315355779</v>
          </cell>
          <cell r="BQ88">
            <v>5.0650405992156795</v>
          </cell>
          <cell r="BR88">
            <v>-0.53190657018050835</v>
          </cell>
          <cell r="BS88">
            <v>-3.6465602618421329</v>
          </cell>
          <cell r="BT88">
            <v>-11.962475394062128</v>
          </cell>
          <cell r="BU88">
            <v>-29.373658297165818</v>
          </cell>
          <cell r="BV88">
            <v>-35.230971529535815</v>
          </cell>
          <cell r="BW88">
            <v>-49.103760561259151</v>
          </cell>
          <cell r="BX88">
            <v>-61.193289866361937</v>
          </cell>
          <cell r="BY88">
            <v>-88.61710173808919</v>
          </cell>
          <cell r="BZ88">
            <v>3.3572108000000012</v>
          </cell>
          <cell r="CA88">
            <v>28.847685874</v>
          </cell>
          <cell r="CB88">
            <v>25.258643499999998</v>
          </cell>
          <cell r="CC88">
            <v>95.695212493332235</v>
          </cell>
          <cell r="CD88">
            <v>57.463540174000002</v>
          </cell>
          <cell r="CE88">
            <v>38.231672319332233</v>
          </cell>
          <cell r="CF88">
            <v>66.532051808096853</v>
          </cell>
        </row>
        <row r="89">
          <cell r="E89" t="str">
            <v xml:space="preserve">Préstamos de Inversión </v>
          </cell>
          <cell r="L89">
            <v>92.8</v>
          </cell>
          <cell r="M89">
            <v>49.7</v>
          </cell>
          <cell r="N89">
            <v>142.5</v>
          </cell>
          <cell r="O89">
            <v>13.231018806666667</v>
          </cell>
          <cell r="P89">
            <v>15.8618564625</v>
          </cell>
          <cell r="Q89">
            <v>25.896025455555556</v>
          </cell>
          <cell r="R89">
            <v>8.0864389490909101</v>
          </cell>
          <cell r="S89">
            <v>6.8884119520000011</v>
          </cell>
          <cell r="T89">
            <v>6.3869984605555548</v>
          </cell>
          <cell r="U89">
            <v>4.7136275499999991</v>
          </cell>
          <cell r="V89">
            <v>2.4741502866666671</v>
          </cell>
          <cell r="W89">
            <v>3.0862021066666667</v>
          </cell>
          <cell r="X89">
            <v>5.2764389490909096</v>
          </cell>
          <cell r="Y89">
            <v>-1.8040880479999979</v>
          </cell>
          <cell r="Z89">
            <v>-2.3055015394444442</v>
          </cell>
          <cell r="AA89">
            <v>87.791579391348506</v>
          </cell>
          <cell r="AB89">
            <v>8.6232630641157729E-2</v>
          </cell>
          <cell r="AC89">
            <v>4.6182777401568315E-2</v>
          </cell>
          <cell r="AD89">
            <v>0.13241540804272606</v>
          </cell>
          <cell r="AE89">
            <v>12.74</v>
          </cell>
          <cell r="AF89">
            <v>1.456</v>
          </cell>
          <cell r="AG89">
            <v>23.63</v>
          </cell>
          <cell r="AH89">
            <v>2.81</v>
          </cell>
          <cell r="AI89">
            <v>8.692499999999999</v>
          </cell>
          <cell r="AJ89">
            <v>8.692499999999999</v>
          </cell>
          <cell r="AK89">
            <v>8.692499999999999</v>
          </cell>
          <cell r="AL89">
            <v>8.692499999999999</v>
          </cell>
          <cell r="AM89">
            <v>8.692499999999999</v>
          </cell>
          <cell r="AN89">
            <v>8.692499999999999</v>
          </cell>
          <cell r="AO89">
            <v>8.692499999999999</v>
          </cell>
          <cell r="AP89">
            <v>0.49101880666666631</v>
          </cell>
          <cell r="AQ89">
            <v>14.405856462500001</v>
          </cell>
          <cell r="AR89">
            <v>2.2660254555555568</v>
          </cell>
          <cell r="AS89">
            <v>5.2764389490909096</v>
          </cell>
          <cell r="AT89">
            <v>-1.8040880479999979</v>
          </cell>
          <cell r="AU89">
            <v>-2.3055015394444442</v>
          </cell>
          <cell r="AV89">
            <v>-3.9788724499999999</v>
          </cell>
          <cell r="AW89">
            <v>-6.2183497133333319</v>
          </cell>
          <cell r="AX89">
            <v>-5.6062978933333323</v>
          </cell>
          <cell r="AY89">
            <v>29.092875269166669</v>
          </cell>
          <cell r="AZ89">
            <v>54.988900724722228</v>
          </cell>
          <cell r="BA89">
            <v>63.07533967381314</v>
          </cell>
          <cell r="BB89">
            <v>69.963751625813146</v>
          </cell>
          <cell r="BC89">
            <v>76.350750086368706</v>
          </cell>
          <cell r="BD89">
            <v>81.064377636368704</v>
          </cell>
          <cell r="BE89">
            <v>83.538527923035375</v>
          </cell>
          <cell r="BF89">
            <v>86.624730029702036</v>
          </cell>
          <cell r="BG89">
            <v>91.901168978792953</v>
          </cell>
          <cell r="BH89">
            <v>14.196</v>
          </cell>
          <cell r="BI89">
            <v>37.826000000000001</v>
          </cell>
          <cell r="BJ89">
            <v>40.636000000000003</v>
          </cell>
          <cell r="BK89">
            <v>49.328500000000005</v>
          </cell>
          <cell r="BL89">
            <v>58.021000000000001</v>
          </cell>
          <cell r="BM89">
            <v>66.713499999999996</v>
          </cell>
          <cell r="BN89">
            <v>75.405999999999992</v>
          </cell>
          <cell r="BO89">
            <v>84.098499999999987</v>
          </cell>
          <cell r="BP89">
            <v>92.790999999999983</v>
          </cell>
          <cell r="BQ89">
            <v>14.896875269166669</v>
          </cell>
          <cell r="BR89">
            <v>17.162900724722228</v>
          </cell>
          <cell r="BS89">
            <v>22.439339673813137</v>
          </cell>
          <cell r="BT89">
            <v>20.63525162581314</v>
          </cell>
          <cell r="BU89">
            <v>18.329750086368705</v>
          </cell>
          <cell r="BV89">
            <v>14.350877636368708</v>
          </cell>
          <cell r="BW89">
            <v>8.1325279230353829</v>
          </cell>
          <cell r="BX89">
            <v>2.5262300297020488</v>
          </cell>
          <cell r="BY89">
            <v>-0.88983102120702995</v>
          </cell>
          <cell r="BZ89">
            <v>6.9509888000000011</v>
          </cell>
          <cell r="CA89">
            <v>0.80289280000000007</v>
          </cell>
          <cell r="CB89">
            <v>13.54111</v>
          </cell>
          <cell r="CC89">
            <v>54.988900724722228</v>
          </cell>
          <cell r="CD89">
            <v>21.294991600000003</v>
          </cell>
          <cell r="CE89">
            <v>33.693909124722225</v>
          </cell>
          <cell r="CF89">
            <v>158.22457109925426</v>
          </cell>
        </row>
        <row r="90">
          <cell r="E90" t="str">
            <v>Préstamo por Venta de Epsa</v>
          </cell>
          <cell r="N90">
            <v>0</v>
          </cell>
          <cell r="AA90">
            <v>0</v>
          </cell>
          <cell r="AB90" t="str">
            <v/>
          </cell>
          <cell r="AC90" t="str">
            <v/>
          </cell>
          <cell r="AD90" t="str">
            <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t="str">
            <v xml:space="preserve">n.a. </v>
          </cell>
        </row>
        <row r="91">
          <cell r="E91" t="str">
            <v>Préstamo CEDE</v>
          </cell>
          <cell r="L91">
            <v>164.96341974965685</v>
          </cell>
          <cell r="N91">
            <v>164.96341974965685</v>
          </cell>
          <cell r="O91">
            <v>1.4687005666666669E-2</v>
          </cell>
          <cell r="P91">
            <v>29.116483568500001</v>
          </cell>
          <cell r="Q91">
            <v>16.267671668333335</v>
          </cell>
          <cell r="R91">
            <v>18.511720713454544</v>
          </cell>
          <cell r="S91">
            <v>0</v>
          </cell>
          <cell r="T91">
            <v>4.875120232944445</v>
          </cell>
          <cell r="U91">
            <v>0</v>
          </cell>
          <cell r="V91">
            <v>29.481852691500002</v>
          </cell>
          <cell r="W91">
            <v>27.041020524666667</v>
          </cell>
          <cell r="X91">
            <v>0</v>
          </cell>
          <cell r="Y91">
            <v>0</v>
          </cell>
          <cell r="Z91">
            <v>0</v>
          </cell>
          <cell r="AA91">
            <v>125.30855640506564</v>
          </cell>
          <cell r="AB91">
            <v>0.15328911254929334</v>
          </cell>
          <cell r="AC91" t="str">
            <v/>
          </cell>
          <cell r="AD91">
            <v>0.15328911254929334</v>
          </cell>
          <cell r="AE91">
            <v>0</v>
          </cell>
          <cell r="AF91">
            <v>33.588349956987656</v>
          </cell>
          <cell r="AG91">
            <v>19.208969106525082</v>
          </cell>
          <cell r="AH91">
            <v>19.04765919106708</v>
          </cell>
          <cell r="AI91">
            <v>0</v>
          </cell>
          <cell r="AJ91">
            <v>5.6009153011636998</v>
          </cell>
          <cell r="AK91">
            <v>0</v>
          </cell>
          <cell r="AL91">
            <v>34.597060843799994</v>
          </cell>
          <cell r="AM91">
            <v>28.719507933196102</v>
          </cell>
          <cell r="AN91">
            <v>21.637750820818169</v>
          </cell>
          <cell r="AO91">
            <v>3.7271597017613702</v>
          </cell>
          <cell r="AP91">
            <v>1.4687005666666669E-2</v>
          </cell>
          <cell r="AQ91">
            <v>-4.4718663884876548</v>
          </cell>
          <cell r="AR91">
            <v>-2.9412974381917465</v>
          </cell>
          <cell r="AS91">
            <v>-0.53593847761253599</v>
          </cell>
          <cell r="AT91">
            <v>0</v>
          </cell>
          <cell r="AU91">
            <v>-0.72579506821925488</v>
          </cell>
          <cell r="AV91">
            <v>0</v>
          </cell>
          <cell r="AW91">
            <v>-5.1152081522999922</v>
          </cell>
          <cell r="AX91">
            <v>-1.6784874085294348</v>
          </cell>
          <cell r="AY91">
            <v>29.131170574166667</v>
          </cell>
          <cell r="AZ91">
            <v>45.398842242500002</v>
          </cell>
          <cell r="BA91">
            <v>63.910562955954546</v>
          </cell>
          <cell r="BB91">
            <v>63.910562955954546</v>
          </cell>
          <cell r="BC91">
            <v>68.785683188898986</v>
          </cell>
          <cell r="BD91">
            <v>68.785683188898986</v>
          </cell>
          <cell r="BE91">
            <v>98.267535880398981</v>
          </cell>
          <cell r="BF91">
            <v>125.30855640506564</v>
          </cell>
          <cell r="BG91">
            <v>125.30855640506564</v>
          </cell>
          <cell r="BH91">
            <v>33.588349956987656</v>
          </cell>
          <cell r="BI91">
            <v>52.797319063512738</v>
          </cell>
          <cell r="BJ91">
            <v>71.844978254579814</v>
          </cell>
          <cell r="BK91">
            <v>71.844978254579814</v>
          </cell>
          <cell r="BL91">
            <v>77.44589355574351</v>
          </cell>
          <cell r="BM91">
            <v>77.44589355574351</v>
          </cell>
          <cell r="BN91">
            <v>112.0429543995435</v>
          </cell>
          <cell r="BO91">
            <v>140.7624623327396</v>
          </cell>
          <cell r="BP91">
            <v>162.40021315355779</v>
          </cell>
          <cell r="BQ91">
            <v>-4.4571793828209891</v>
          </cell>
          <cell r="BR91">
            <v>-7.3984768210127356</v>
          </cell>
          <cell r="BS91">
            <v>-7.9344152986252681</v>
          </cell>
          <cell r="BT91">
            <v>-7.9344152986252681</v>
          </cell>
          <cell r="BU91">
            <v>-8.6602103668445238</v>
          </cell>
          <cell r="BV91">
            <v>-8.6602103668445238</v>
          </cell>
          <cell r="BW91">
            <v>-13.775418519144523</v>
          </cell>
          <cell r="BX91">
            <v>-15.453905927673958</v>
          </cell>
          <cell r="BY91">
            <v>-37.091656748492142</v>
          </cell>
          <cell r="BZ91">
            <v>0</v>
          </cell>
          <cell r="CA91">
            <v>29.570398060000002</v>
          </cell>
          <cell r="CB91">
            <v>17.4681155</v>
          </cell>
          <cell r="CC91">
            <v>45.398842242500002</v>
          </cell>
          <cell r="CD91">
            <v>47.038513559999998</v>
          </cell>
          <cell r="CE91">
            <v>-1.639671317499996</v>
          </cell>
          <cell r="CF91">
            <v>-3.4858059777091221</v>
          </cell>
        </row>
        <row r="92">
          <cell r="E92" t="str">
            <v>Menos Recuperación de Cartera</v>
          </cell>
          <cell r="L92">
            <v>-110.71319999999999</v>
          </cell>
          <cell r="N92">
            <v>-110.71319999999999</v>
          </cell>
          <cell r="O92">
            <v>-2.0330883711100003</v>
          </cell>
          <cell r="P92">
            <v>-0.53256691602000006</v>
          </cell>
          <cell r="Q92">
            <v>-2.12687518676</v>
          </cell>
          <cell r="R92">
            <v>-0.70515416314000012</v>
          </cell>
          <cell r="S92">
            <v>-1.36182708422</v>
          </cell>
          <cell r="T92">
            <v>-9.6798862954399993</v>
          </cell>
          <cell r="U92">
            <v>-0.37844078237000001</v>
          </cell>
          <cell r="V92">
            <v>-0.23923116609000003</v>
          </cell>
          <cell r="W92">
            <v>-4.7440032400000009E-3</v>
          </cell>
          <cell r="X92">
            <v>0</v>
          </cell>
          <cell r="Y92">
            <v>0</v>
          </cell>
          <cell r="Z92">
            <v>0</v>
          </cell>
          <cell r="AA92">
            <v>-17.061813968389998</v>
          </cell>
          <cell r="AB92">
            <v>-0.10287813020151532</v>
          </cell>
          <cell r="AC92" t="str">
            <v/>
          </cell>
          <cell r="AD92">
            <v>-0.10287813020151532</v>
          </cell>
          <cell r="AE92">
            <v>2.1339999999999999</v>
          </cell>
          <cell r="AF92">
            <v>0.67500000000000004</v>
          </cell>
          <cell r="AG92">
            <v>2.7948</v>
          </cell>
          <cell r="AH92">
            <v>7.15</v>
          </cell>
          <cell r="AI92">
            <v>5.15</v>
          </cell>
          <cell r="AJ92">
            <v>4.7</v>
          </cell>
          <cell r="AK92">
            <v>1.5</v>
          </cell>
          <cell r="AL92">
            <v>2.2999999999999998</v>
          </cell>
          <cell r="AM92">
            <v>4.8</v>
          </cell>
          <cell r="AN92">
            <v>2.37</v>
          </cell>
          <cell r="AO92">
            <v>1.89</v>
          </cell>
          <cell r="AP92">
            <v>-4.1670883711100002</v>
          </cell>
          <cell r="AQ92">
            <v>-1.2075669160200002</v>
          </cell>
          <cell r="AR92">
            <v>-4.9216751867599999</v>
          </cell>
          <cell r="AS92">
            <v>-7.8551541631400008</v>
          </cell>
          <cell r="AT92">
            <v>-6.5118270842200001</v>
          </cell>
          <cell r="AU92">
            <v>-14.379886295439999</v>
          </cell>
          <cell r="AV92">
            <v>-1.87844078237</v>
          </cell>
          <cell r="AW92">
            <v>-2.53923116609</v>
          </cell>
          <cell r="AX92">
            <v>-4.8047440032399997</v>
          </cell>
          <cell r="AY92">
            <v>-2.5656552871300002</v>
          </cell>
          <cell r="AZ92">
            <v>-4.6925304738900007</v>
          </cell>
          <cell r="BA92">
            <v>-5.3976846370300011</v>
          </cell>
          <cell r="BB92">
            <v>-6.7595117212500009</v>
          </cell>
          <cell r="BC92">
            <v>-16.439398016689999</v>
          </cell>
          <cell r="BD92">
            <v>-16.817838799059999</v>
          </cell>
          <cell r="BE92">
            <v>-17.057069965149999</v>
          </cell>
          <cell r="BF92">
            <v>-17.061813968389998</v>
          </cell>
          <cell r="BG92">
            <v>-17.061813968389998</v>
          </cell>
          <cell r="BH92">
            <v>2.8090000000000002</v>
          </cell>
          <cell r="BI92">
            <v>5.6037999999999997</v>
          </cell>
          <cell r="BJ92">
            <v>12.7538</v>
          </cell>
          <cell r="BK92">
            <v>17.9038</v>
          </cell>
          <cell r="BL92">
            <v>22.6038</v>
          </cell>
          <cell r="BM92">
            <v>24.1038</v>
          </cell>
          <cell r="BN92">
            <v>26.4038</v>
          </cell>
          <cell r="BO92">
            <v>31.203800000000001</v>
          </cell>
          <cell r="BP92">
            <v>33.573799999999999</v>
          </cell>
          <cell r="BQ92">
            <v>-5.3746552871300004</v>
          </cell>
          <cell r="BR92">
            <v>-10.29633047389</v>
          </cell>
          <cell r="BS92">
            <v>-18.151484637030002</v>
          </cell>
          <cell r="BT92">
            <v>-24.66331172125</v>
          </cell>
          <cell r="BU92">
            <v>-39.043198016689999</v>
          </cell>
          <cell r="BV92">
            <v>-40.921638799059998</v>
          </cell>
          <cell r="BW92">
            <v>-43.460869965149996</v>
          </cell>
          <cell r="BX92">
            <v>-48.265613968389999</v>
          </cell>
          <cell r="BY92">
            <v>-50.635613968389997</v>
          </cell>
          <cell r="BZ92">
            <v>-3.5937779999999999</v>
          </cell>
          <cell r="CA92">
            <v>-1.5256049859999998</v>
          </cell>
          <cell r="CB92">
            <v>-5.7505820000000005</v>
          </cell>
          <cell r="CC92">
            <v>-4.6925304738900007</v>
          </cell>
          <cell r="CD92">
            <v>-10.869964985999999</v>
          </cell>
          <cell r="CE92">
            <v>6.1774345121099987</v>
          </cell>
          <cell r="CF92">
            <v>-56.83030736590451</v>
          </cell>
        </row>
        <row r="93">
          <cell r="AX93">
            <v>0</v>
          </cell>
          <cell r="BN93">
            <v>0</v>
          </cell>
          <cell r="BO93">
            <v>0</v>
          </cell>
        </row>
        <row r="94">
          <cell r="L94" t="e">
            <v>#REF!</v>
          </cell>
          <cell r="M94" t="e">
            <v>#REF!</v>
          </cell>
          <cell r="N94" t="e">
            <v>#REF!</v>
          </cell>
          <cell r="Q94">
            <v>-890.21048852006766</v>
          </cell>
          <cell r="R94">
            <v>-489.17203684915734</v>
          </cell>
          <cell r="S94">
            <v>-526.42041784220692</v>
          </cell>
          <cell r="T94">
            <v>-43.394175336371745</v>
          </cell>
          <cell r="U94">
            <v>-349.40508194797616</v>
          </cell>
          <cell r="V94">
            <v>71.192121544294253</v>
          </cell>
          <cell r="W94">
            <v>-731.83657163718533</v>
          </cell>
          <cell r="X94">
            <v>-67.723031706633776</v>
          </cell>
          <cell r="Y94">
            <v>-525.49327769146953</v>
          </cell>
          <cell r="Z94">
            <v>-602.33735328808928</v>
          </cell>
          <cell r="AA94">
            <v>-4794.4480445924883</v>
          </cell>
          <cell r="AB94" t="e">
            <v>#REF!</v>
          </cell>
          <cell r="AC94" t="e">
            <v>#REF!</v>
          </cell>
          <cell r="AD94" t="e">
            <v>#REF!</v>
          </cell>
          <cell r="AE94">
            <v>-590.84550737537973</v>
          </cell>
          <cell r="AF94">
            <v>-5.8513556460382858</v>
          </cell>
          <cell r="AG94">
            <v>-1278.4912493485408</v>
          </cell>
          <cell r="AH94">
            <v>-412.28770791375325</v>
          </cell>
          <cell r="AI94">
            <v>-575.78383538391915</v>
          </cell>
          <cell r="AJ94">
            <v>-124.97289252651457</v>
          </cell>
          <cell r="AK94">
            <v>-383.48616455117605</v>
          </cell>
          <cell r="AL94">
            <v>-66.720873594724068</v>
          </cell>
          <cell r="AM94">
            <v>-765.64063875035754</v>
          </cell>
          <cell r="AN94">
            <v>-121.50799739127827</v>
          </cell>
          <cell r="AO94">
            <v>-564.10987128517513</v>
          </cell>
          <cell r="AP94">
            <v>31.100615840510159</v>
          </cell>
          <cell r="AQ94">
            <v>-74.051484136716482</v>
          </cell>
          <cell r="AR94">
            <v>388.28076082847315</v>
          </cell>
          <cell r="AS94">
            <v>-76.884328935404085</v>
          </cell>
          <cell r="AT94">
            <v>49.363417541712238</v>
          </cell>
          <cell r="AU94">
            <v>81.578717190142825</v>
          </cell>
          <cell r="AV94">
            <v>34.081082603199889</v>
          </cell>
          <cell r="AW94">
            <v>137.91299513901834</v>
          </cell>
          <cell r="AX94">
            <v>33.804067113172209</v>
          </cell>
          <cell r="AY94">
            <v>-649.48383589024456</v>
          </cell>
          <cell r="AZ94">
            <v>-1547.6599122676816</v>
          </cell>
          <cell r="BA94">
            <v>-2040.3565412682294</v>
          </cell>
          <cell r="BB94">
            <v>-2570.319859389595</v>
          </cell>
          <cell r="BC94">
            <v>-2618.4558589006483</v>
          </cell>
          <cell r="BD94">
            <v>-2970.5828402083162</v>
          </cell>
          <cell r="BE94">
            <v>-2902.5030212866623</v>
          </cell>
          <cell r="BF94">
            <v>-3642.7581881444357</v>
          </cell>
          <cell r="BG94">
            <v>-3710.4812198510667</v>
          </cell>
          <cell r="BH94">
            <v>-654.69573213025092</v>
          </cell>
          <cell r="BI94">
            <v>-1875.1881123699588</v>
          </cell>
          <cell r="BJ94">
            <v>-2287.4758202837111</v>
          </cell>
          <cell r="BK94">
            <v>-2863.2596556676299</v>
          </cell>
          <cell r="BL94">
            <v>-2988.2325481941452</v>
          </cell>
          <cell r="BM94">
            <v>-3371.7187127453208</v>
          </cell>
          <cell r="BN94">
            <v>-3438.4395863400459</v>
          </cell>
          <cell r="BO94">
            <v>-4204.0802250904035</v>
          </cell>
          <cell r="BP94">
            <v>-4325.5882224816814</v>
          </cell>
          <cell r="BQ94">
            <v>5.2118962400066362</v>
          </cell>
          <cell r="BR94">
            <v>327.52820010227668</v>
          </cell>
          <cell r="BS94">
            <v>247.11927901548228</v>
          </cell>
          <cell r="BT94">
            <v>292.93979627803418</v>
          </cell>
          <cell r="BU94">
            <v>369.77668929349653</v>
          </cell>
          <cell r="BV94">
            <v>401.13587253700581</v>
          </cell>
          <cell r="BW94">
            <v>535.93656505338367</v>
          </cell>
          <cell r="BX94">
            <v>561.32203694596774</v>
          </cell>
          <cell r="BY94">
            <v>615.10700263061472</v>
          </cell>
          <cell r="BZ94" t="e">
            <v>#REF!</v>
          </cell>
          <cell r="CA94" t="e">
            <v>#REF!</v>
          </cell>
          <cell r="CB94" t="e">
            <v>#REF!</v>
          </cell>
          <cell r="CC94">
            <v>-1547.6599122676816</v>
          </cell>
          <cell r="CD94" t="e">
            <v>#REF!</v>
          </cell>
          <cell r="CE94" t="e">
            <v>#REF!</v>
          </cell>
          <cell r="CF94" t="e">
            <v>#REF!</v>
          </cell>
        </row>
        <row r="95">
          <cell r="AX95">
            <v>0</v>
          </cell>
          <cell r="BN95">
            <v>0</v>
          </cell>
          <cell r="BO95">
            <v>0</v>
          </cell>
        </row>
        <row r="96">
          <cell r="L96" t="e">
            <v>#REF!</v>
          </cell>
          <cell r="M96" t="e">
            <v>#REF!</v>
          </cell>
          <cell r="N96" t="e">
            <v>#REF!</v>
          </cell>
          <cell r="Q96">
            <v>890.21048852006766</v>
          </cell>
          <cell r="R96">
            <v>489.17203684915734</v>
          </cell>
          <cell r="S96">
            <v>526.42041784220692</v>
          </cell>
          <cell r="T96">
            <v>43.394175336371745</v>
          </cell>
          <cell r="U96">
            <v>349.40508194797616</v>
          </cell>
          <cell r="V96">
            <v>-71.192121544294253</v>
          </cell>
          <cell r="W96">
            <v>731.83657163718533</v>
          </cell>
          <cell r="X96">
            <v>67.723031706633776</v>
          </cell>
          <cell r="Y96">
            <v>525.49327769146953</v>
          </cell>
          <cell r="Z96">
            <v>602.33735328808928</v>
          </cell>
          <cell r="AA96">
            <v>4794.4480445924883</v>
          </cell>
          <cell r="AB96" t="e">
            <v>#REF!</v>
          </cell>
          <cell r="AC96" t="e">
            <v>#REF!</v>
          </cell>
          <cell r="AD96" t="e">
            <v>#REF!</v>
          </cell>
          <cell r="AE96">
            <v>590.84550737537973</v>
          </cell>
          <cell r="AF96">
            <v>5.8513556460382858</v>
          </cell>
          <cell r="AG96">
            <v>1278.4912493485408</v>
          </cell>
          <cell r="AH96">
            <v>412.28770791375325</v>
          </cell>
          <cell r="AI96">
            <v>575.78383538391915</v>
          </cell>
          <cell r="AJ96">
            <v>124.97289252651457</v>
          </cell>
          <cell r="AK96">
            <v>383.48616455117605</v>
          </cell>
          <cell r="AL96">
            <v>66.720873594724068</v>
          </cell>
          <cell r="AM96">
            <v>765.64063875035754</v>
          </cell>
          <cell r="AN96">
            <v>121.50799739127827</v>
          </cell>
          <cell r="AO96">
            <v>564.10987128517513</v>
          </cell>
          <cell r="AP96">
            <v>-31.100615840510159</v>
          </cell>
          <cell r="AQ96">
            <v>74.051484136716482</v>
          </cell>
          <cell r="AR96">
            <v>-388.28076082847315</v>
          </cell>
          <cell r="AS96">
            <v>76.884328935404085</v>
          </cell>
          <cell r="AT96">
            <v>-49.363417541712238</v>
          </cell>
          <cell r="AU96">
            <v>-81.578717190142825</v>
          </cell>
          <cell r="AV96">
            <v>-34.081082603199889</v>
          </cell>
          <cell r="AW96">
            <v>-137.91299513901834</v>
          </cell>
          <cell r="AX96">
            <v>-33.804067113172209</v>
          </cell>
          <cell r="AY96">
            <v>649.48383589024456</v>
          </cell>
          <cell r="AZ96">
            <v>1547.6599122676816</v>
          </cell>
          <cell r="BA96">
            <v>2040.3565412682294</v>
          </cell>
          <cell r="BB96">
            <v>2570.319859389595</v>
          </cell>
          <cell r="BC96">
            <v>2618.4558589006483</v>
          </cell>
          <cell r="BD96">
            <v>2970.5828402083162</v>
          </cell>
          <cell r="BE96">
            <v>2902.5030212866623</v>
          </cell>
          <cell r="BF96">
            <v>3642.7581881444357</v>
          </cell>
          <cell r="BG96">
            <v>3710.4812198510667</v>
          </cell>
          <cell r="BH96">
            <v>654.69573213025092</v>
          </cell>
          <cell r="BI96">
            <v>1875.1881123699588</v>
          </cell>
          <cell r="BJ96">
            <v>2287.4758202837111</v>
          </cell>
          <cell r="BK96">
            <v>2863.2596556676299</v>
          </cell>
          <cell r="BL96">
            <v>2988.2325481941452</v>
          </cell>
          <cell r="BM96">
            <v>3371.7187127453208</v>
          </cell>
          <cell r="BN96">
            <v>3438.4395863400459</v>
          </cell>
          <cell r="BO96">
            <v>4204.0802250904035</v>
          </cell>
          <cell r="BP96">
            <v>4325.5882224816814</v>
          </cell>
          <cell r="BQ96">
            <v>-5.2118962400066362</v>
          </cell>
          <cell r="BR96">
            <v>-327.52820010227668</v>
          </cell>
          <cell r="BS96">
            <v>-247.11927901548228</v>
          </cell>
          <cell r="BT96">
            <v>-292.93979627803418</v>
          </cell>
          <cell r="BU96">
            <v>-369.77668929349653</v>
          </cell>
          <cell r="BV96">
            <v>-401.13587253700581</v>
          </cell>
          <cell r="BW96">
            <v>-535.93656505338367</v>
          </cell>
          <cell r="BX96">
            <v>-561.32203694596774</v>
          </cell>
          <cell r="BY96">
            <v>-615.10700263061472</v>
          </cell>
          <cell r="BZ96" t="e">
            <v>#REF!</v>
          </cell>
          <cell r="CA96" t="e">
            <v>#REF!</v>
          </cell>
          <cell r="CB96" t="e">
            <v>#REF!</v>
          </cell>
          <cell r="CC96">
            <v>1547.6599122676816</v>
          </cell>
          <cell r="CD96" t="e">
            <v>#REF!</v>
          </cell>
          <cell r="CE96" t="e">
            <v>#REF!</v>
          </cell>
          <cell r="CF96" t="e">
            <v>#REF!</v>
          </cell>
        </row>
        <row r="97">
          <cell r="AX97">
            <v>0</v>
          </cell>
          <cell r="BN97">
            <v>0</v>
          </cell>
          <cell r="BO97">
            <v>0</v>
          </cell>
        </row>
        <row r="98">
          <cell r="L98">
            <v>639.05421527048111</v>
          </cell>
          <cell r="M98">
            <v>335.92549594676302</v>
          </cell>
          <cell r="N98">
            <v>974.97971121724413</v>
          </cell>
          <cell r="Q98">
            <v>2.9894620952923319</v>
          </cell>
          <cell r="R98">
            <v>-164.77816799706926</v>
          </cell>
          <cell r="S98">
            <v>-295.41200307049195</v>
          </cell>
          <cell r="T98">
            <v>1.1693489214799122</v>
          </cell>
          <cell r="U98">
            <v>-10.156778040254203</v>
          </cell>
          <cell r="V98">
            <v>2.7434353768728386</v>
          </cell>
          <cell r="W98">
            <v>-93.031746413190135</v>
          </cell>
          <cell r="X98">
            <v>43.998957597113261</v>
          </cell>
          <cell r="Y98">
            <v>24.711978947638865</v>
          </cell>
          <cell r="Z98">
            <v>189.83435812515449</v>
          </cell>
          <cell r="AA98">
            <v>759.39219859510604</v>
          </cell>
          <cell r="AB98">
            <v>0.59382894509799888</v>
          </cell>
          <cell r="AC98">
            <v>0.31215236222979464</v>
          </cell>
          <cell r="AD98">
            <v>0.90598130732779358</v>
          </cell>
          <cell r="AE98">
            <v>34.883341659996759</v>
          </cell>
          <cell r="AF98">
            <v>828.78595952418698</v>
          </cell>
          <cell r="AG98">
            <v>36.778636096465263</v>
          </cell>
          <cell r="AH98">
            <v>-103.89689032556608</v>
          </cell>
          <cell r="AI98">
            <v>-242.52994766108284</v>
          </cell>
          <cell r="AJ98">
            <v>52.087356112903294</v>
          </cell>
          <cell r="AK98">
            <v>40.920096609244311</v>
          </cell>
          <cell r="AL98">
            <v>41.739180194382115</v>
          </cell>
          <cell r="AM98">
            <v>-72.382533511861823</v>
          </cell>
          <cell r="AN98">
            <v>-29.276127941215918</v>
          </cell>
          <cell r="AO98">
            <v>91.586691720826991</v>
          </cell>
          <cell r="AP98">
            <v>-20.444387593865255</v>
          </cell>
          <cell r="AQ98">
            <v>214.09843946224112</v>
          </cell>
          <cell r="AR98">
            <v>-33.789174001172931</v>
          </cell>
          <cell r="AS98">
            <v>-60.881277671503184</v>
          </cell>
          <cell r="AT98">
            <v>-52.882055409409105</v>
          </cell>
          <cell r="AU98">
            <v>-50.918007191423385</v>
          </cell>
          <cell r="AV98">
            <v>-51.076874649498514</v>
          </cell>
          <cell r="AW98">
            <v>-38.995744817509276</v>
          </cell>
          <cell r="AX98">
            <v>-20.649212901328312</v>
          </cell>
          <cell r="AY98">
            <v>1057.3233530525597</v>
          </cell>
          <cell r="AZ98">
            <v>1060.3128151478522</v>
          </cell>
          <cell r="BA98">
            <v>895.53464715078269</v>
          </cell>
          <cell r="BB98">
            <v>600.12264408029068</v>
          </cell>
          <cell r="BC98">
            <v>601.29199300177049</v>
          </cell>
          <cell r="BD98">
            <v>591.13521496151657</v>
          </cell>
          <cell r="BE98">
            <v>593.87865033838943</v>
          </cell>
          <cell r="BF98">
            <v>500.84690392519929</v>
          </cell>
          <cell r="BG98">
            <v>544.84586152231236</v>
          </cell>
          <cell r="BH98">
            <v>863.66930118418372</v>
          </cell>
          <cell r="BI98">
            <v>900.44793728064883</v>
          </cell>
          <cell r="BJ98">
            <v>796.55104695508282</v>
          </cell>
          <cell r="BK98">
            <v>554.0210992939999</v>
          </cell>
          <cell r="BL98">
            <v>606.10845540690343</v>
          </cell>
          <cell r="BM98">
            <v>647.02855201614761</v>
          </cell>
          <cell r="BN98">
            <v>688.76773221052974</v>
          </cell>
          <cell r="BO98">
            <v>616.38519869866786</v>
          </cell>
          <cell r="BP98">
            <v>587.10907075745195</v>
          </cell>
          <cell r="BQ98">
            <v>193.65405186837592</v>
          </cell>
          <cell r="BR98">
            <v>159.86487786720298</v>
          </cell>
          <cell r="BS98">
            <v>98.983600195699808</v>
          </cell>
          <cell r="BT98">
            <v>46.101544786290731</v>
          </cell>
          <cell r="BU98">
            <v>-4.8164624051326967</v>
          </cell>
          <cell r="BV98">
            <v>-55.893337054631075</v>
          </cell>
          <cell r="BW98">
            <v>-94.889081872140309</v>
          </cell>
          <cell r="BX98">
            <v>-115.53829477346858</v>
          </cell>
          <cell r="BY98">
            <v>-42.263209235139584</v>
          </cell>
          <cell r="BZ98">
            <v>1.4981328000000005</v>
          </cell>
          <cell r="CA98">
            <v>366.78625418000001</v>
          </cell>
          <cell r="CB98">
            <v>263.98059999999998</v>
          </cell>
          <cell r="CC98">
            <v>1060.3128151478522</v>
          </cell>
          <cell r="CD98">
            <v>632.26498698</v>
          </cell>
          <cell r="CE98">
            <v>428.04782816785223</v>
          </cell>
          <cell r="CF98">
            <v>67.700700969132171</v>
          </cell>
        </row>
        <row r="99">
          <cell r="L99">
            <v>1428.4849897022912</v>
          </cell>
          <cell r="M99">
            <v>335.92549594676302</v>
          </cell>
          <cell r="N99">
            <v>1764.4104856490542</v>
          </cell>
          <cell r="Q99">
            <v>50.937557258403459</v>
          </cell>
          <cell r="R99">
            <v>37.39597355783981</v>
          </cell>
          <cell r="S99">
            <v>28.940566820708035</v>
          </cell>
          <cell r="T99">
            <v>30.712036930479918</v>
          </cell>
          <cell r="U99">
            <v>35.931942268301334</v>
          </cell>
          <cell r="V99">
            <v>84.686021780539505</v>
          </cell>
          <cell r="W99">
            <v>19.657021299809866</v>
          </cell>
          <cell r="X99">
            <v>156.90923406822435</v>
          </cell>
          <cell r="Y99">
            <v>37.102043533638863</v>
          </cell>
          <cell r="Z99">
            <v>219.22892079860355</v>
          </cell>
          <cell r="AA99">
            <v>1857.9286864009418</v>
          </cell>
          <cell r="AB99">
            <v>1.3273924406620223</v>
          </cell>
          <cell r="AC99">
            <v>0.31215236222979464</v>
          </cell>
          <cell r="AD99">
            <v>1.6395448028918169</v>
          </cell>
          <cell r="AE99">
            <v>60.376594117647059</v>
          </cell>
          <cell r="AF99">
            <v>907.19443251295115</v>
          </cell>
          <cell r="AG99">
            <v>88.734204559688919</v>
          </cell>
          <cell r="AH99">
            <v>42.168021793740976</v>
          </cell>
          <cell r="AI99">
            <v>57.148968347815327</v>
          </cell>
          <cell r="AJ99">
            <v>74.831563446766765</v>
          </cell>
          <cell r="AK99">
            <v>92.394756404912712</v>
          </cell>
          <cell r="AL99">
            <v>69.852676542503275</v>
          </cell>
          <cell r="AM99">
            <v>81.862530473357879</v>
          </cell>
          <cell r="AN99">
            <v>107.71517339232685</v>
          </cell>
          <cell r="AO99">
            <v>142.5262457243648</v>
          </cell>
          <cell r="AP99">
            <v>-21.052551138182217</v>
          </cell>
          <cell r="AQ99">
            <v>209.90889259197706</v>
          </cell>
          <cell r="AR99">
            <v>-37.796647301285461</v>
          </cell>
          <cell r="AS99">
            <v>-4.7720482359011669</v>
          </cell>
          <cell r="AT99">
            <v>-28.208401527107291</v>
          </cell>
          <cell r="AU99">
            <v>-44.119526516286847</v>
          </cell>
          <cell r="AV99">
            <v>-56.462814136611378</v>
          </cell>
          <cell r="AW99">
            <v>14.83334523803623</v>
          </cell>
          <cell r="AX99">
            <v>-62.205509173548009</v>
          </cell>
          <cell r="AY99">
            <v>1156.427368084393</v>
          </cell>
          <cell r="AZ99">
            <v>1207.3649253427966</v>
          </cell>
          <cell r="BA99">
            <v>1244.7608989006362</v>
          </cell>
          <cell r="BB99">
            <v>1273.7014657213442</v>
          </cell>
          <cell r="BC99">
            <v>1304.413502651824</v>
          </cell>
          <cell r="BD99">
            <v>1340.3454449201256</v>
          </cell>
          <cell r="BE99">
            <v>1425.0314667006651</v>
          </cell>
          <cell r="BF99">
            <v>1444.688488000475</v>
          </cell>
          <cell r="BG99">
            <v>1601.5977220686991</v>
          </cell>
          <cell r="BH99">
            <v>967.57102663059823</v>
          </cell>
          <cell r="BI99">
            <v>1056.305231190287</v>
          </cell>
          <cell r="BJ99">
            <v>1098.473252984028</v>
          </cell>
          <cell r="BK99">
            <v>1155.6222213318433</v>
          </cell>
          <cell r="BL99">
            <v>1230.4537847786103</v>
          </cell>
          <cell r="BM99">
            <v>1322.8485411835229</v>
          </cell>
          <cell r="BN99">
            <v>1392.701217726026</v>
          </cell>
          <cell r="BO99">
            <v>1474.563748199384</v>
          </cell>
          <cell r="BP99">
            <v>1582.278921591711</v>
          </cell>
          <cell r="BQ99">
            <v>188.85634145379476</v>
          </cell>
          <cell r="BR99">
            <v>151.05969415250931</v>
          </cell>
          <cell r="BS99">
            <v>146.28764591660814</v>
          </cell>
          <cell r="BT99">
            <v>118.07924438950084</v>
          </cell>
          <cell r="BU99">
            <v>73.959717873214018</v>
          </cell>
          <cell r="BV99">
            <v>17.496903736602661</v>
          </cell>
          <cell r="BW99">
            <v>32.330248974639062</v>
          </cell>
          <cell r="BX99">
            <v>-29.875260198909018</v>
          </cell>
          <cell r="BY99">
            <v>19.318800476988145</v>
          </cell>
          <cell r="BZ99">
            <v>17.5490368</v>
          </cell>
          <cell r="CA99">
            <v>447.42097360000002</v>
          </cell>
          <cell r="CB99">
            <v>321.45983000000001</v>
          </cell>
          <cell r="CC99">
            <v>1207.3649253427966</v>
          </cell>
          <cell r="CD99">
            <v>786.42984039999999</v>
          </cell>
          <cell r="CE99">
            <v>420.93508494279661</v>
          </cell>
          <cell r="CF99">
            <v>53.524810900956822</v>
          </cell>
        </row>
        <row r="100">
          <cell r="L100">
            <v>356.97048970229122</v>
          </cell>
          <cell r="N100">
            <v>356.97048970229122</v>
          </cell>
          <cell r="Q100">
            <v>25.211344145070115</v>
          </cell>
          <cell r="R100">
            <v>15.471296199657996</v>
          </cell>
          <cell r="S100">
            <v>14.601926332708032</v>
          </cell>
          <cell r="T100">
            <v>27.790709804368806</v>
          </cell>
          <cell r="U100">
            <v>24.114951007745784</v>
          </cell>
          <cell r="V100">
            <v>52.914449292206172</v>
          </cell>
          <cell r="W100">
            <v>10.4738662931432</v>
          </cell>
          <cell r="X100">
            <v>22.569315121557686</v>
          </cell>
          <cell r="Y100">
            <v>37.102043533638863</v>
          </cell>
          <cell r="Z100">
            <v>89.728920798603539</v>
          </cell>
          <cell r="AA100">
            <v>343.14598011434299</v>
          </cell>
          <cell r="AB100">
            <v>0.33170802142554823</v>
          </cell>
          <cell r="AC100" t="str">
            <v/>
          </cell>
          <cell r="AD100">
            <v>0.33170802142554823</v>
          </cell>
          <cell r="AE100">
            <v>31.6</v>
          </cell>
          <cell r="AF100">
            <v>33.909257759124486</v>
          </cell>
          <cell r="AG100">
            <v>45.457189265571266</v>
          </cell>
          <cell r="AH100">
            <v>19.748698264329217</v>
          </cell>
          <cell r="AI100">
            <v>21.840693053697674</v>
          </cell>
          <cell r="AJ100">
            <v>28.471841093825585</v>
          </cell>
          <cell r="AK100">
            <v>37.506622287265657</v>
          </cell>
          <cell r="AL100">
            <v>29.261461248385629</v>
          </cell>
          <cell r="AM100">
            <v>26.146386943946119</v>
          </cell>
          <cell r="AN100">
            <v>50.999029862915073</v>
          </cell>
          <cell r="AO100">
            <v>30.595363959658915</v>
          </cell>
          <cell r="AP100">
            <v>-28.748003050535168</v>
          </cell>
          <cell r="AQ100">
            <v>-13.594097122946511</v>
          </cell>
          <cell r="AR100">
            <v>-20.245845120501151</v>
          </cell>
          <cell r="AS100">
            <v>-4.2774020646712216</v>
          </cell>
          <cell r="AT100">
            <v>-7.2387667209896414</v>
          </cell>
          <cell r="AU100">
            <v>-0.68113128945677914</v>
          </cell>
          <cell r="AV100">
            <v>-13.391671279519873</v>
          </cell>
          <cell r="AW100">
            <v>23.652988043820542</v>
          </cell>
          <cell r="AX100">
            <v>-15.67252065080292</v>
          </cell>
          <cell r="AY100">
            <v>23.167157585642808</v>
          </cell>
          <cell r="AZ100">
            <v>48.378501730712927</v>
          </cell>
          <cell r="BA100">
            <v>63.849797930370926</v>
          </cell>
          <cell r="BB100">
            <v>78.451724263078958</v>
          </cell>
          <cell r="BC100">
            <v>106.24243406744776</v>
          </cell>
          <cell r="BD100">
            <v>130.35738507519355</v>
          </cell>
          <cell r="BE100">
            <v>183.27183436739972</v>
          </cell>
          <cell r="BF100">
            <v>193.74570066054292</v>
          </cell>
          <cell r="BG100">
            <v>216.3150157821006</v>
          </cell>
          <cell r="BH100">
            <v>65.509257759124495</v>
          </cell>
          <cell r="BI100">
            <v>110.96644702469575</v>
          </cell>
          <cell r="BJ100">
            <v>130.71514528902497</v>
          </cell>
          <cell r="BK100">
            <v>152.55583834272264</v>
          </cell>
          <cell r="BL100">
            <v>181.02767943654823</v>
          </cell>
          <cell r="BM100">
            <v>218.53430172381388</v>
          </cell>
          <cell r="BN100">
            <v>247.7957629721995</v>
          </cell>
          <cell r="BO100">
            <v>273.94214991614564</v>
          </cell>
          <cell r="BP100">
            <v>324.94117977906069</v>
          </cell>
          <cell r="BQ100">
            <v>-42.342100173481683</v>
          </cell>
          <cell r="BR100">
            <v>-62.587945293982827</v>
          </cell>
          <cell r="BS100">
            <v>-66.865347358654049</v>
          </cell>
          <cell r="BT100">
            <v>-74.104114079643679</v>
          </cell>
          <cell r="BU100">
            <v>-74.785245369100465</v>
          </cell>
          <cell r="BV100">
            <v>-88.176916648620335</v>
          </cell>
          <cell r="BW100">
            <v>-64.523928604799778</v>
          </cell>
          <cell r="BX100">
            <v>-80.196449255602715</v>
          </cell>
          <cell r="BY100">
            <v>-108.62616399696009</v>
          </cell>
          <cell r="BZ100">
            <v>1.8360000000000001</v>
          </cell>
          <cell r="CA100">
            <v>9.57714</v>
          </cell>
          <cell r="CB100">
            <v>13.1625</v>
          </cell>
          <cell r="CC100">
            <v>48.378501730712927</v>
          </cell>
          <cell r="CD100">
            <v>24.57564</v>
          </cell>
          <cell r="CE100">
            <v>23.802861730712927</v>
          </cell>
          <cell r="CF100">
            <v>96.855511110648294</v>
          </cell>
        </row>
        <row r="101">
          <cell r="L101">
            <v>1071.5145</v>
          </cell>
          <cell r="N101">
            <v>1071.5145</v>
          </cell>
          <cell r="Q101">
            <v>0</v>
          </cell>
          <cell r="R101">
            <v>0</v>
          </cell>
          <cell r="S101">
            <v>0</v>
          </cell>
          <cell r="T101">
            <v>0</v>
          </cell>
          <cell r="U101">
            <v>0</v>
          </cell>
          <cell r="V101">
            <v>0</v>
          </cell>
          <cell r="W101">
            <v>0</v>
          </cell>
          <cell r="X101">
            <v>125.86422222222221</v>
          </cell>
          <cell r="Y101">
            <v>0</v>
          </cell>
          <cell r="Z101">
            <v>129.5</v>
          </cell>
          <cell r="AA101">
            <v>1326.9345440034724</v>
          </cell>
          <cell r="AB101">
            <v>0.99568441923647422</v>
          </cell>
          <cell r="AC101" t="str">
            <v/>
          </cell>
          <cell r="AD101">
            <v>0.99568441923647422</v>
          </cell>
          <cell r="AE101">
            <v>0</v>
          </cell>
          <cell r="AF101">
            <v>802.26950534206196</v>
          </cell>
          <cell r="AG101">
            <v>0</v>
          </cell>
          <cell r="AH101">
            <v>0</v>
          </cell>
          <cell r="AI101">
            <v>0</v>
          </cell>
          <cell r="AJ101">
            <v>0</v>
          </cell>
          <cell r="AK101">
            <v>0</v>
          </cell>
          <cell r="AL101">
            <v>0</v>
          </cell>
          <cell r="AM101">
            <v>0</v>
          </cell>
          <cell r="AN101">
            <v>0</v>
          </cell>
          <cell r="AO101">
            <v>0</v>
          </cell>
          <cell r="AP101">
            <v>0</v>
          </cell>
          <cell r="AQ101">
            <v>269.30081643918822</v>
          </cell>
          <cell r="AR101">
            <v>0</v>
          </cell>
          <cell r="AS101">
            <v>0</v>
          </cell>
          <cell r="AT101">
            <v>0</v>
          </cell>
          <cell r="AU101">
            <v>0</v>
          </cell>
          <cell r="AV101">
            <v>0</v>
          </cell>
          <cell r="AW101">
            <v>0</v>
          </cell>
          <cell r="AX101">
            <v>0</v>
          </cell>
          <cell r="AY101">
            <v>1071.5703217812502</v>
          </cell>
          <cell r="AZ101">
            <v>1071.5703217812502</v>
          </cell>
          <cell r="BA101">
            <v>1071.5703217812502</v>
          </cell>
          <cell r="BB101">
            <v>1071.5703217812502</v>
          </cell>
          <cell r="BC101">
            <v>1071.5703217812502</v>
          </cell>
          <cell r="BD101">
            <v>1071.5703217812502</v>
          </cell>
          <cell r="BE101">
            <v>1071.5703217812502</v>
          </cell>
          <cell r="BF101">
            <v>1071.5703217812502</v>
          </cell>
          <cell r="BG101">
            <v>1197.4345440034724</v>
          </cell>
          <cell r="BH101">
            <v>802.26950534206196</v>
          </cell>
          <cell r="BI101">
            <v>802.26950534206196</v>
          </cell>
          <cell r="BJ101">
            <v>802.26950534206196</v>
          </cell>
          <cell r="BK101">
            <v>802.26950534206196</v>
          </cell>
          <cell r="BL101">
            <v>802.26950534206196</v>
          </cell>
          <cell r="BM101">
            <v>802.26950534206196</v>
          </cell>
          <cell r="BN101">
            <v>802.26950534206196</v>
          </cell>
          <cell r="BO101">
            <v>802.26950534206196</v>
          </cell>
          <cell r="BP101">
            <v>802.26950534206196</v>
          </cell>
          <cell r="BQ101">
            <v>269.30081643918822</v>
          </cell>
          <cell r="BR101">
            <v>269.30081643918822</v>
          </cell>
          <cell r="BS101">
            <v>269.30081643918822</v>
          </cell>
          <cell r="BT101">
            <v>269.30081643918822</v>
          </cell>
          <cell r="BU101">
            <v>269.30081643918822</v>
          </cell>
          <cell r="BV101">
            <v>269.30081643918822</v>
          </cell>
          <cell r="BW101">
            <v>269.30081643918822</v>
          </cell>
          <cell r="BX101">
            <v>269.30081643918822</v>
          </cell>
          <cell r="BY101">
            <v>395.16503866141045</v>
          </cell>
          <cell r="BZ101">
            <v>0</v>
          </cell>
          <cell r="CA101">
            <v>410.29914000000002</v>
          </cell>
          <cell r="CB101">
            <v>297.97899999999998</v>
          </cell>
          <cell r="CC101">
            <v>1071.5703217812502</v>
          </cell>
          <cell r="CD101">
            <v>708.27814000000001</v>
          </cell>
          <cell r="CE101">
            <v>363.29218178125018</v>
          </cell>
          <cell r="CF101">
            <v>51.292304712559698</v>
          </cell>
        </row>
        <row r="102">
          <cell r="M102">
            <v>335.92549594676302</v>
          </cell>
          <cell r="N102">
            <v>335.92549594676302</v>
          </cell>
          <cell r="Q102">
            <v>25.72621311333334</v>
          </cell>
          <cell r="R102">
            <v>21.924677358181814</v>
          </cell>
          <cell r="S102">
            <v>14.338640488000003</v>
          </cell>
          <cell r="T102">
            <v>2.9213271261111111</v>
          </cell>
          <cell r="U102">
            <v>11.816991260555552</v>
          </cell>
          <cell r="V102">
            <v>31.771572488333337</v>
          </cell>
          <cell r="W102">
            <v>9.1831550066666665</v>
          </cell>
          <cell r="X102">
            <v>8.475696724444445</v>
          </cell>
          <cell r="Y102">
            <v>0</v>
          </cell>
          <cell r="Z102">
            <v>0</v>
          </cell>
          <cell r="AA102">
            <v>187.84816228312627</v>
          </cell>
          <cell r="AB102" t="str">
            <v/>
          </cell>
          <cell r="AC102">
            <v>0.31215236222979464</v>
          </cell>
          <cell r="AD102">
            <v>0.31215236222979464</v>
          </cell>
          <cell r="AE102">
            <v>28.776594117647058</v>
          </cell>
          <cell r="AF102">
            <v>71.015669411764705</v>
          </cell>
          <cell r="AG102">
            <v>43.277015294117646</v>
          </cell>
          <cell r="AH102">
            <v>22.419323529411763</v>
          </cell>
          <cell r="AI102">
            <v>35.308275294117649</v>
          </cell>
          <cell r="AJ102">
            <v>46.359722352941176</v>
          </cell>
          <cell r="AK102">
            <v>54.888134117647056</v>
          </cell>
          <cell r="AL102">
            <v>40.591215294117646</v>
          </cell>
          <cell r="AM102">
            <v>55.716143529411767</v>
          </cell>
          <cell r="AN102">
            <v>56.716143529411767</v>
          </cell>
          <cell r="AO102">
            <v>111.93088176470587</v>
          </cell>
          <cell r="AP102">
            <v>7.6954519123529508</v>
          </cell>
          <cell r="AQ102">
            <v>-45.797826724264695</v>
          </cell>
          <cell r="AR102">
            <v>-17.550802180784306</v>
          </cell>
          <cell r="AS102">
            <v>-0.49464617122994881</v>
          </cell>
          <cell r="AT102">
            <v>-20.969634806117647</v>
          </cell>
          <cell r="AU102">
            <v>-43.438395226830067</v>
          </cell>
          <cell r="AV102">
            <v>-43.071142857091502</v>
          </cell>
          <cell r="AW102">
            <v>-8.8196428057843086</v>
          </cell>
          <cell r="AX102">
            <v>-46.5329885227451</v>
          </cell>
          <cell r="AY102">
            <v>61.689888717500011</v>
          </cell>
          <cell r="AZ102">
            <v>87.416101830833355</v>
          </cell>
          <cell r="BA102">
            <v>109.34077918901517</v>
          </cell>
          <cell r="BB102">
            <v>123.67941967701518</v>
          </cell>
          <cell r="BC102">
            <v>126.60074680312628</v>
          </cell>
          <cell r="BD102">
            <v>138.41773806368184</v>
          </cell>
          <cell r="BE102">
            <v>170.18931055201517</v>
          </cell>
          <cell r="BF102">
            <v>179.37246555868182</v>
          </cell>
          <cell r="BG102">
            <v>187.84816228312627</v>
          </cell>
          <cell r="BH102">
            <v>99.79226352941177</v>
          </cell>
          <cell r="BI102">
            <v>143.06927882352943</v>
          </cell>
          <cell r="BJ102">
            <v>165.4886023529412</v>
          </cell>
          <cell r="BK102">
            <v>200.79687764705886</v>
          </cell>
          <cell r="BL102">
            <v>247.15660000000003</v>
          </cell>
          <cell r="BM102">
            <v>302.04473411764707</v>
          </cell>
          <cell r="BN102">
            <v>342.63594941176473</v>
          </cell>
          <cell r="BO102">
            <v>398.35209294117647</v>
          </cell>
          <cell r="BP102">
            <v>455.0682364705882</v>
          </cell>
          <cell r="BQ102">
            <v>-38.102374811911758</v>
          </cell>
          <cell r="BR102">
            <v>-55.653176992696075</v>
          </cell>
          <cell r="BS102">
            <v>-56.147823163926034</v>
          </cell>
          <cell r="BT102">
            <v>-77.117457970043688</v>
          </cell>
          <cell r="BU102">
            <v>-120.55585319687374</v>
          </cell>
          <cell r="BV102">
            <v>-163.62699605396523</v>
          </cell>
          <cell r="BW102">
            <v>-172.44663885974956</v>
          </cell>
          <cell r="BX102">
            <v>-218.97962738249464</v>
          </cell>
          <cell r="BY102">
            <v>-267.22007418746193</v>
          </cell>
          <cell r="BZ102">
            <v>15.713036800000001</v>
          </cell>
          <cell r="CA102">
            <v>27.544693599999995</v>
          </cell>
          <cell r="CB102">
            <v>10.31833</v>
          </cell>
          <cell r="CC102">
            <v>87.416101830833355</v>
          </cell>
          <cell r="CD102">
            <v>53.576060400000003</v>
          </cell>
          <cell r="CE102">
            <v>33.840041430833352</v>
          </cell>
          <cell r="CF102">
            <v>63.162616247224769</v>
          </cell>
        </row>
        <row r="103">
          <cell r="L103">
            <v>789.43077443181005</v>
          </cell>
          <cell r="M103">
            <v>0</v>
          </cell>
          <cell r="N103">
            <v>789.43077443181005</v>
          </cell>
          <cell r="Q103">
            <v>47.948095163111127</v>
          </cell>
          <cell r="R103">
            <v>202.17414155490908</v>
          </cell>
          <cell r="S103">
            <v>324.35256989120001</v>
          </cell>
          <cell r="T103">
            <v>29.542688009000006</v>
          </cell>
          <cell r="U103">
            <v>46.088720308555537</v>
          </cell>
          <cell r="V103">
            <v>81.942586403666667</v>
          </cell>
          <cell r="W103">
            <v>112.688767713</v>
          </cell>
          <cell r="X103">
            <v>112.91027647111109</v>
          </cell>
          <cell r="Y103">
            <v>12.390064585999998</v>
          </cell>
          <cell r="Z103">
            <v>29.394562673449055</v>
          </cell>
          <cell r="AA103">
            <v>1098.5364878058358</v>
          </cell>
          <cell r="AB103">
            <v>0.73356349556402356</v>
          </cell>
          <cell r="AC103" t="str">
            <v/>
          </cell>
          <cell r="AD103">
            <v>0.73356349556402356</v>
          </cell>
          <cell r="AE103">
            <v>25.493252457650296</v>
          </cell>
          <cell r="AF103">
            <v>78.408472988764188</v>
          </cell>
          <cell r="AG103">
            <v>51.955568463223656</v>
          </cell>
          <cell r="AH103">
            <v>146.06491211930705</v>
          </cell>
          <cell r="AI103">
            <v>299.67891600889817</v>
          </cell>
          <cell r="AJ103">
            <v>22.744207333863471</v>
          </cell>
          <cell r="AK103">
            <v>51.474659795668401</v>
          </cell>
          <cell r="AL103">
            <v>28.113496348121156</v>
          </cell>
          <cell r="AM103">
            <v>154.2450639852197</v>
          </cell>
          <cell r="AN103">
            <v>136.99130133354276</v>
          </cell>
          <cell r="AO103">
            <v>50.9395540035378</v>
          </cell>
          <cell r="AP103">
            <v>-0.60816354431695885</v>
          </cell>
          <cell r="AQ103">
            <v>-4.1895468702641807</v>
          </cell>
          <cell r="AR103">
            <v>-4.0074733001125296</v>
          </cell>
          <cell r="AS103">
            <v>56.109229435602032</v>
          </cell>
          <cell r="AT103">
            <v>24.673653882301835</v>
          </cell>
          <cell r="AU103">
            <v>6.7984806751365348</v>
          </cell>
          <cell r="AV103">
            <v>-5.3859394871128643</v>
          </cell>
          <cell r="AW103">
            <v>53.829090055545507</v>
          </cell>
          <cell r="AX103">
            <v>-41.556296272219697</v>
          </cell>
          <cell r="AY103">
            <v>99.104015031833342</v>
          </cell>
          <cell r="AZ103">
            <v>147.05211019494448</v>
          </cell>
          <cell r="BA103">
            <v>349.22625174985353</v>
          </cell>
          <cell r="BB103">
            <v>673.57882164105354</v>
          </cell>
          <cell r="BC103">
            <v>703.12150965005355</v>
          </cell>
          <cell r="BD103">
            <v>749.21022995860903</v>
          </cell>
          <cell r="BE103">
            <v>831.15281636227564</v>
          </cell>
          <cell r="BF103">
            <v>943.8415840752757</v>
          </cell>
          <cell r="BG103">
            <v>1056.7518605463868</v>
          </cell>
          <cell r="BH103">
            <v>103.90172544641449</v>
          </cell>
          <cell r="BI103">
            <v>155.85729390963814</v>
          </cell>
          <cell r="BJ103">
            <v>301.9222060289452</v>
          </cell>
          <cell r="BK103">
            <v>601.60112203784342</v>
          </cell>
          <cell r="BL103">
            <v>624.34532937170684</v>
          </cell>
          <cell r="BM103">
            <v>675.8199891673753</v>
          </cell>
          <cell r="BN103">
            <v>703.9334855154965</v>
          </cell>
          <cell r="BO103">
            <v>858.17854950071614</v>
          </cell>
          <cell r="BP103">
            <v>995.16985083425891</v>
          </cell>
          <cell r="BQ103">
            <v>-4.7977104145811467</v>
          </cell>
          <cell r="BR103">
            <v>-8.8051837146936691</v>
          </cell>
          <cell r="BS103">
            <v>47.304045720908334</v>
          </cell>
          <cell r="BT103">
            <v>71.977699603210112</v>
          </cell>
          <cell r="BU103">
            <v>78.776180278346715</v>
          </cell>
          <cell r="BV103">
            <v>73.390240791233737</v>
          </cell>
          <cell r="BW103">
            <v>127.21933084677914</v>
          </cell>
          <cell r="BX103">
            <v>85.66303457455956</v>
          </cell>
          <cell r="BY103">
            <v>61.582009712127842</v>
          </cell>
          <cell r="BZ103">
            <v>16.050903999999999</v>
          </cell>
          <cell r="CA103">
            <v>80.634719419999996</v>
          </cell>
          <cell r="CB103">
            <v>57.479230000000001</v>
          </cell>
          <cell r="CC103">
            <v>147.05211019494448</v>
          </cell>
          <cell r="CD103">
            <v>154.16485341999999</v>
          </cell>
          <cell r="CE103">
            <v>-7.1127432250555103</v>
          </cell>
          <cell r="CF103">
            <v>-4.613725545911473</v>
          </cell>
        </row>
        <row r="104">
          <cell r="G104" t="str">
            <v>Menos Bonos Ley 55/85 y Otros</v>
          </cell>
          <cell r="L104">
            <v>279.56515974264568</v>
          </cell>
          <cell r="N104">
            <v>279.56515974264568</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0.25978059439896362</v>
          </cell>
          <cell r="AC104" t="str">
            <v/>
          </cell>
          <cell r="AD104">
            <v>0.25978059439896362</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I104">
            <v>0</v>
          </cell>
          <cell r="BJ104">
            <v>0</v>
          </cell>
          <cell r="BK104">
            <v>0</v>
          </cell>
          <cell r="BL104">
            <v>0</v>
          </cell>
          <cell r="BM104">
            <v>0</v>
          </cell>
          <cell r="BN104">
            <v>0</v>
          </cell>
          <cell r="BO104">
            <v>0</v>
          </cell>
          <cell r="BP104">
            <v>0</v>
          </cell>
          <cell r="BW104">
            <v>0</v>
          </cell>
          <cell r="BX104">
            <v>0</v>
          </cell>
          <cell r="BY104">
            <v>0</v>
          </cell>
          <cell r="CC104">
            <v>0</v>
          </cell>
          <cell r="CD104">
            <v>0</v>
          </cell>
          <cell r="CE104">
            <v>0</v>
          </cell>
          <cell r="CF104" t="str">
            <v xml:space="preserve">n.a. </v>
          </cell>
        </row>
        <row r="105">
          <cell r="AX105">
            <v>0</v>
          </cell>
          <cell r="BN105">
            <v>0</v>
          </cell>
          <cell r="BO105">
            <v>0</v>
          </cell>
        </row>
        <row r="106">
          <cell r="L106" t="e">
            <v>#REF!</v>
          </cell>
          <cell r="M106" t="e">
            <v>#REF!</v>
          </cell>
          <cell r="N106" t="e">
            <v>#REF!</v>
          </cell>
          <cell r="Q106">
            <v>206.27681502049001</v>
          </cell>
          <cell r="R106">
            <v>639.88448619985002</v>
          </cell>
          <cell r="S106">
            <v>652.53199717977998</v>
          </cell>
          <cell r="T106">
            <v>248.23939259432001</v>
          </cell>
          <cell r="U106">
            <v>304.01528822100011</v>
          </cell>
          <cell r="V106">
            <v>420.99438568722007</v>
          </cell>
          <cell r="W106">
            <v>46.367790962989829</v>
          </cell>
          <cell r="X106">
            <v>583.99450135899986</v>
          </cell>
          <cell r="Y106">
            <v>70.188505643999989</v>
          </cell>
          <cell r="Z106">
            <v>-202.6288738400001</v>
          </cell>
          <cell r="AA106">
            <v>4055.4105103676493</v>
          </cell>
          <cell r="AB106" t="e">
            <v>#REF!</v>
          </cell>
          <cell r="AC106" t="e">
            <v>#REF!</v>
          </cell>
          <cell r="AD106" t="e">
            <v>#REF!</v>
          </cell>
          <cell r="AE106">
            <v>257.41269150581837</v>
          </cell>
          <cell r="AF106">
            <v>166.61080914380179</v>
          </cell>
          <cell r="AG106">
            <v>202.07436370859196</v>
          </cell>
          <cell r="AH106">
            <v>577.5588673884979</v>
          </cell>
          <cell r="AI106">
            <v>367.08218172257608</v>
          </cell>
          <cell r="AJ106">
            <v>346.06187568583243</v>
          </cell>
          <cell r="AK106">
            <v>117.1763798686485</v>
          </cell>
          <cell r="AL106">
            <v>-19.196601741356289</v>
          </cell>
          <cell r="AM106">
            <v>66.673193170564787</v>
          </cell>
          <cell r="AN106">
            <v>359.89872821879396</v>
          </cell>
          <cell r="AO106">
            <v>255.9316246498239</v>
          </cell>
          <cell r="AP106">
            <v>602.54650179418172</v>
          </cell>
          <cell r="AQ106">
            <v>58.97621889519823</v>
          </cell>
          <cell r="AR106">
            <v>4.2024513118980451</v>
          </cell>
          <cell r="AS106">
            <v>62.325618811352115</v>
          </cell>
          <cell r="AT106">
            <v>285.4498154572039</v>
          </cell>
          <cell r="AU106">
            <v>-97.822483091512424</v>
          </cell>
          <cell r="AV106">
            <v>186.83890835235161</v>
          </cell>
          <cell r="AW106">
            <v>440.19098742857636</v>
          </cell>
          <cell r="AX106">
            <v>-20.305402207574957</v>
          </cell>
          <cell r="AY106">
            <v>1085.5462213389999</v>
          </cell>
          <cell r="AZ106">
            <v>1291.8230363594898</v>
          </cell>
          <cell r="BA106">
            <v>1931.7075225593398</v>
          </cell>
          <cell r="BB106">
            <v>2584.2395197391197</v>
          </cell>
          <cell r="BC106">
            <v>2832.4789123334403</v>
          </cell>
          <cell r="BD106">
            <v>3136.4942005544408</v>
          </cell>
          <cell r="BE106">
            <v>3557.48858624166</v>
          </cell>
          <cell r="BF106">
            <v>3603.8563772046491</v>
          </cell>
          <cell r="BG106">
            <v>4187.8508785636486</v>
          </cell>
          <cell r="BH106">
            <v>424.02350064962013</v>
          </cell>
          <cell r="BI106">
            <v>626.09786435821229</v>
          </cell>
          <cell r="BJ106">
            <v>1203.6567317467102</v>
          </cell>
          <cell r="BK106">
            <v>1570.7389134692862</v>
          </cell>
          <cell r="BL106">
            <v>1916.8007891551183</v>
          </cell>
          <cell r="BM106">
            <v>1883.9771690237671</v>
          </cell>
          <cell r="BN106">
            <v>2014.7805672824104</v>
          </cell>
          <cell r="BO106">
            <v>2081.4537604529751</v>
          </cell>
          <cell r="BP106">
            <v>2441.3524886717692</v>
          </cell>
          <cell r="BQ106">
            <v>661.52272068937975</v>
          </cell>
          <cell r="BR106">
            <v>665.72517200127766</v>
          </cell>
          <cell r="BS106">
            <v>728.05079081262954</v>
          </cell>
          <cell r="BT106">
            <v>1013.5006062698337</v>
          </cell>
          <cell r="BU106">
            <v>915.67812317832113</v>
          </cell>
          <cell r="BV106">
            <v>1252.5170315306732</v>
          </cell>
          <cell r="BW106">
            <v>1542.7080189592496</v>
          </cell>
          <cell r="BX106">
            <v>1522.402616751674</v>
          </cell>
          <cell r="BY106">
            <v>1746.4983898918795</v>
          </cell>
          <cell r="BZ106">
            <v>243.755</v>
          </cell>
          <cell r="CA106">
            <v>-104.41860000000003</v>
          </cell>
          <cell r="CB106">
            <v>186.23699999999997</v>
          </cell>
          <cell r="CC106">
            <v>1291.8230363594898</v>
          </cell>
          <cell r="CD106">
            <v>325.57339999999999</v>
          </cell>
          <cell r="CE106">
            <v>966.24963635948984</v>
          </cell>
          <cell r="CF106">
            <v>296.78396219085766</v>
          </cell>
        </row>
        <row r="107">
          <cell r="L107" t="e">
            <v>#REF!</v>
          </cell>
          <cell r="M107" t="e">
            <v>#REF!</v>
          </cell>
          <cell r="N107" t="e">
            <v>#REF!</v>
          </cell>
          <cell r="Q107">
            <v>462.70712472049001</v>
          </cell>
          <cell r="R107">
            <v>1088.91101183302</v>
          </cell>
          <cell r="S107">
            <v>927.42099089452995</v>
          </cell>
          <cell r="T107">
            <v>395.50859826532002</v>
          </cell>
          <cell r="U107">
            <v>828.39575822100005</v>
          </cell>
          <cell r="V107">
            <v>692.66227908200005</v>
          </cell>
          <cell r="W107">
            <v>559.36255331399991</v>
          </cell>
          <cell r="X107">
            <v>641.7194013589999</v>
          </cell>
          <cell r="Y107">
            <v>155.74210564399999</v>
          </cell>
          <cell r="Z107">
            <v>149.57612615999989</v>
          </cell>
          <cell r="AA107">
            <v>7196.4493439323596</v>
          </cell>
          <cell r="AB107" t="e">
            <v>#REF!</v>
          </cell>
          <cell r="AC107" t="e">
            <v>#REF!</v>
          </cell>
          <cell r="AD107" t="e">
            <v>#REF!</v>
          </cell>
          <cell r="AE107">
            <v>396.71800000000002</v>
          </cell>
          <cell r="AF107">
            <v>230.15110914380179</v>
          </cell>
          <cell r="AG107">
            <v>437.34327619978995</v>
          </cell>
          <cell r="AH107">
            <v>997.21158021495796</v>
          </cell>
          <cell r="AI107">
            <v>670.7728257158501</v>
          </cell>
          <cell r="AJ107">
            <v>511.91857889883244</v>
          </cell>
          <cell r="AK107">
            <v>714.08966999580252</v>
          </cell>
          <cell r="AL107">
            <v>520.34018775564368</v>
          </cell>
          <cell r="AM107">
            <v>647.75248287969373</v>
          </cell>
          <cell r="AN107">
            <v>405.01155945365394</v>
          </cell>
          <cell r="AO107">
            <v>322.060455079473</v>
          </cell>
          <cell r="AP107">
            <v>617.52199999999993</v>
          </cell>
          <cell r="AQ107">
            <v>50.052285295198232</v>
          </cell>
          <cell r="AR107">
            <v>25.36384852070006</v>
          </cell>
          <cell r="AS107">
            <v>91.699431618062022</v>
          </cell>
          <cell r="AT107">
            <v>256.64816517867985</v>
          </cell>
          <cell r="AU107">
            <v>-116.40998063351242</v>
          </cell>
          <cell r="AV107">
            <v>114.30608822519753</v>
          </cell>
          <cell r="AW107">
            <v>172.32209132635637</v>
          </cell>
          <cell r="AX107">
            <v>-88.389929565693819</v>
          </cell>
          <cell r="AY107">
            <v>1294.4433944389998</v>
          </cell>
          <cell r="AZ107">
            <v>1757.1505191594899</v>
          </cell>
          <cell r="BA107">
            <v>2846.0615309925097</v>
          </cell>
          <cell r="BB107">
            <v>3773.4825218870396</v>
          </cell>
          <cell r="BC107">
            <v>4168.9911201523601</v>
          </cell>
          <cell r="BD107">
            <v>4997.3868783733606</v>
          </cell>
          <cell r="BE107">
            <v>5690.0491574553598</v>
          </cell>
          <cell r="BF107">
            <v>6249.4117107693592</v>
          </cell>
          <cell r="BG107">
            <v>6891.1311121283588</v>
          </cell>
          <cell r="BH107">
            <v>626.86910914380178</v>
          </cell>
          <cell r="BI107">
            <v>1064.2123853435919</v>
          </cell>
          <cell r="BJ107">
            <v>2061.4239655585498</v>
          </cell>
          <cell r="BK107">
            <v>2732.1967912743999</v>
          </cell>
          <cell r="BL107">
            <v>3244.1153701732319</v>
          </cell>
          <cell r="BM107">
            <v>3958.2050401690349</v>
          </cell>
          <cell r="BN107">
            <v>4478.5452279246783</v>
          </cell>
          <cell r="BO107">
            <v>5126.2977108043724</v>
          </cell>
          <cell r="BP107">
            <v>5531.3092702580261</v>
          </cell>
          <cell r="BQ107">
            <v>667.57428529519814</v>
          </cell>
          <cell r="BR107">
            <v>692.93813381589803</v>
          </cell>
          <cell r="BS107">
            <v>784.63756543395994</v>
          </cell>
          <cell r="BT107">
            <v>1041.28573061264</v>
          </cell>
          <cell r="BU107">
            <v>924.87574997912748</v>
          </cell>
          <cell r="BV107">
            <v>1039.1818382043252</v>
          </cell>
          <cell r="BW107">
            <v>1211.5039295306815</v>
          </cell>
          <cell r="BX107">
            <v>1123.1139999649868</v>
          </cell>
          <cell r="BY107">
            <v>1359.8218418703327</v>
          </cell>
          <cell r="BZ107">
            <v>300.08199999999999</v>
          </cell>
          <cell r="CA107">
            <v>281.39999999999998</v>
          </cell>
          <cell r="CB107">
            <v>394.53199999999998</v>
          </cell>
          <cell r="CC107">
            <v>1757.1505191594899</v>
          </cell>
          <cell r="CD107">
            <v>976.01400000000001</v>
          </cell>
          <cell r="CE107">
            <v>781.13651915948992</v>
          </cell>
          <cell r="CF107">
            <v>80.033331402980906</v>
          </cell>
        </row>
        <row r="108">
          <cell r="L108">
            <v>5977.6461322326977</v>
          </cell>
          <cell r="M108">
            <v>0</v>
          </cell>
          <cell r="N108">
            <v>5977.6461322326977</v>
          </cell>
          <cell r="Q108">
            <v>462.70712472049001</v>
          </cell>
          <cell r="R108">
            <v>1088.91101183302</v>
          </cell>
          <cell r="S108">
            <v>718.84242761753001</v>
          </cell>
          <cell r="T108">
            <v>393.189057263</v>
          </cell>
          <cell r="U108">
            <v>743.365338221</v>
          </cell>
          <cell r="V108">
            <v>625.69829108200008</v>
          </cell>
          <cell r="W108">
            <v>551.82264131399995</v>
          </cell>
          <cell r="X108">
            <v>635.25968435899995</v>
          </cell>
          <cell r="Y108">
            <v>150.814092644</v>
          </cell>
          <cell r="Z108">
            <v>148.83265815999988</v>
          </cell>
          <cell r="AA108">
            <v>6783.8857216530396</v>
          </cell>
          <cell r="AB108">
            <v>5.5546136963832682</v>
          </cell>
          <cell r="AC108" t="str">
            <v/>
          </cell>
          <cell r="AD108">
            <v>5.5546136963832682</v>
          </cell>
          <cell r="AE108">
            <v>366.71800000000002</v>
          </cell>
          <cell r="AF108">
            <v>230.15110914380179</v>
          </cell>
          <cell r="AG108">
            <v>437.34327619978995</v>
          </cell>
          <cell r="AH108">
            <v>997.21158021495796</v>
          </cell>
          <cell r="AI108">
            <v>608.76358658717902</v>
          </cell>
          <cell r="AJ108">
            <v>363.30695944018055</v>
          </cell>
          <cell r="AK108">
            <v>639.43524439606597</v>
          </cell>
          <cell r="AL108">
            <v>422.03017174382603</v>
          </cell>
          <cell r="AM108">
            <v>643.60206961169797</v>
          </cell>
          <cell r="AN108">
            <v>371.73436399999997</v>
          </cell>
          <cell r="AO108">
            <v>317.07336399999997</v>
          </cell>
          <cell r="AP108">
            <v>617.52199999999993</v>
          </cell>
          <cell r="AQ108">
            <v>50.052285295198232</v>
          </cell>
          <cell r="AR108">
            <v>25.36384852070006</v>
          </cell>
          <cell r="AS108">
            <v>91.699431618062022</v>
          </cell>
          <cell r="AT108">
            <v>110.07884103035099</v>
          </cell>
          <cell r="AU108">
            <v>29.882097822819446</v>
          </cell>
          <cell r="AV108">
            <v>103.93009382493403</v>
          </cell>
          <cell r="AW108">
            <v>203.66811933817405</v>
          </cell>
          <cell r="AX108">
            <v>-91.779428297698018</v>
          </cell>
          <cell r="AY108">
            <v>1264.4433944389998</v>
          </cell>
          <cell r="AZ108">
            <v>1727.1505191594899</v>
          </cell>
          <cell r="BA108">
            <v>2816.0615309925097</v>
          </cell>
          <cell r="BB108">
            <v>3534.9039586100398</v>
          </cell>
          <cell r="BC108">
            <v>3928.0930158730398</v>
          </cell>
          <cell r="BD108">
            <v>4671.4583540940403</v>
          </cell>
          <cell r="BE108">
            <v>5297.15664517604</v>
          </cell>
          <cell r="BF108">
            <v>5848.9792864900392</v>
          </cell>
          <cell r="BG108">
            <v>6484.2389708490391</v>
          </cell>
          <cell r="BH108">
            <v>596.86910914380178</v>
          </cell>
          <cell r="BI108">
            <v>1034.2123853435919</v>
          </cell>
          <cell r="BJ108">
            <v>2031.4239655585498</v>
          </cell>
          <cell r="BK108">
            <v>2640.1875521457287</v>
          </cell>
          <cell r="BL108">
            <v>3003.4945115859091</v>
          </cell>
          <cell r="BM108">
            <v>3642.9297559819752</v>
          </cell>
          <cell r="BN108">
            <v>4064.9599277258012</v>
          </cell>
          <cell r="BO108">
            <v>4708.5619973374996</v>
          </cell>
          <cell r="BP108">
            <v>5080.2963613374995</v>
          </cell>
          <cell r="BQ108">
            <v>667.57428529519814</v>
          </cell>
          <cell r="BR108">
            <v>692.93813381589803</v>
          </cell>
          <cell r="BS108">
            <v>784.63756543395994</v>
          </cell>
          <cell r="BT108">
            <v>894.71640646431115</v>
          </cell>
          <cell r="BU108">
            <v>924.59850428713048</v>
          </cell>
          <cell r="BV108">
            <v>1028.5285981120646</v>
          </cell>
          <cell r="BW108">
            <v>1232.1967174502388</v>
          </cell>
          <cell r="BX108">
            <v>1140.4172891525395</v>
          </cell>
          <cell r="BY108">
            <v>1403.9426095115396</v>
          </cell>
          <cell r="BZ108">
            <v>300.08199999999999</v>
          </cell>
          <cell r="CA108">
            <v>281.39999999999998</v>
          </cell>
          <cell r="CB108">
            <v>341.089</v>
          </cell>
          <cell r="CC108">
            <v>1727.1505191594899</v>
          </cell>
          <cell r="CD108">
            <v>922.57100000000003</v>
          </cell>
          <cell r="CE108">
            <v>804.57951915948991</v>
          </cell>
          <cell r="CF108">
            <v>87.210579907615767</v>
          </cell>
        </row>
        <row r="109">
          <cell r="L109">
            <v>1800.2401520390001</v>
          </cell>
          <cell r="N109">
            <v>1800.2401520390001</v>
          </cell>
          <cell r="Q109">
            <v>132.15</v>
          </cell>
          <cell r="R109">
            <v>374.5</v>
          </cell>
          <cell r="S109">
            <v>159.91300000000001</v>
          </cell>
          <cell r="T109">
            <v>44.726067593000003</v>
          </cell>
          <cell r="U109">
            <v>98.430521941999999</v>
          </cell>
          <cell r="V109">
            <v>91.8</v>
          </cell>
          <cell r="W109">
            <v>330.7</v>
          </cell>
          <cell r="X109">
            <v>107.436361198</v>
          </cell>
          <cell r="Y109">
            <v>60.815374818999999</v>
          </cell>
          <cell r="Z109">
            <v>79.538499999999999</v>
          </cell>
          <cell r="AA109">
            <v>2046.2419775909998</v>
          </cell>
          <cell r="AB109">
            <v>1.6728388372431113</v>
          </cell>
          <cell r="AC109" t="str">
            <v/>
          </cell>
          <cell r="AD109">
            <v>1.6728388372431113</v>
          </cell>
          <cell r="AE109">
            <v>116.718</v>
          </cell>
          <cell r="AF109">
            <v>76.635999999999996</v>
          </cell>
          <cell r="AG109">
            <v>129.99199999999999</v>
          </cell>
          <cell r="AH109">
            <v>266.02800000000002</v>
          </cell>
          <cell r="AI109">
            <v>151.977</v>
          </cell>
          <cell r="AJ109">
            <v>62.365000000000002</v>
          </cell>
          <cell r="AK109">
            <v>92.058999999999997</v>
          </cell>
          <cell r="AL109">
            <v>85.102000000000004</v>
          </cell>
          <cell r="AM109">
            <v>296.23500000000001</v>
          </cell>
          <cell r="AN109">
            <v>50</v>
          </cell>
          <cell r="AO109">
            <v>50</v>
          </cell>
          <cell r="AP109">
            <v>370.13199999999995</v>
          </cell>
          <cell r="AQ109">
            <v>2.7461520390000089</v>
          </cell>
          <cell r="AR109">
            <v>2.1580000000000155</v>
          </cell>
          <cell r="AS109">
            <v>108.47199999999998</v>
          </cell>
          <cell r="AT109">
            <v>7.936000000000007</v>
          </cell>
          <cell r="AU109">
            <v>-17.638932406999999</v>
          </cell>
          <cell r="AV109">
            <v>6.3715219420000011</v>
          </cell>
          <cell r="AW109">
            <v>6.6979999999999933</v>
          </cell>
          <cell r="AX109">
            <v>34.464999999999975</v>
          </cell>
          <cell r="AY109">
            <v>566.23215203899997</v>
          </cell>
          <cell r="AZ109">
            <v>698.38215203899995</v>
          </cell>
          <cell r="BA109">
            <v>1072.8821520389999</v>
          </cell>
          <cell r="BB109">
            <v>1232.795152039</v>
          </cell>
          <cell r="BC109">
            <v>1277.5212196319999</v>
          </cell>
          <cell r="BD109">
            <v>1375.9517415739999</v>
          </cell>
          <cell r="BE109">
            <v>1467.7517415739999</v>
          </cell>
          <cell r="BF109">
            <v>1798.4517415739999</v>
          </cell>
          <cell r="BG109">
            <v>1905.8881027719999</v>
          </cell>
          <cell r="BH109">
            <v>193.35399999999998</v>
          </cell>
          <cell r="BI109">
            <v>323.346</v>
          </cell>
          <cell r="BJ109">
            <v>589.37400000000002</v>
          </cell>
          <cell r="BK109">
            <v>741.351</v>
          </cell>
          <cell r="BL109">
            <v>803.71600000000001</v>
          </cell>
          <cell r="BM109">
            <v>895.77499999999998</v>
          </cell>
          <cell r="BN109">
            <v>980.87699999999995</v>
          </cell>
          <cell r="BO109">
            <v>1277.1120000000001</v>
          </cell>
          <cell r="BP109">
            <v>1327.1120000000001</v>
          </cell>
          <cell r="BQ109">
            <v>372.87815203899999</v>
          </cell>
          <cell r="BR109">
            <v>375.03615203899994</v>
          </cell>
          <cell r="BS109">
            <v>483.50815203899992</v>
          </cell>
          <cell r="BT109">
            <v>491.44415203899996</v>
          </cell>
          <cell r="BU109">
            <v>473.80521963199988</v>
          </cell>
          <cell r="BV109">
            <v>480.17674157399995</v>
          </cell>
          <cell r="BW109">
            <v>486.87474157399993</v>
          </cell>
          <cell r="BX109">
            <v>521.33974157399985</v>
          </cell>
          <cell r="BY109">
            <v>578.77610277199983</v>
          </cell>
          <cell r="BZ109">
            <v>196.523</v>
          </cell>
          <cell r="CA109">
            <v>207.4</v>
          </cell>
          <cell r="CB109">
            <v>202.44</v>
          </cell>
          <cell r="CC109">
            <v>698.38215203899995</v>
          </cell>
          <cell r="CD109">
            <v>606.36300000000006</v>
          </cell>
          <cell r="CE109">
            <v>92.019152038999891</v>
          </cell>
          <cell r="CF109">
            <v>15.175588226689275</v>
          </cell>
        </row>
        <row r="110">
          <cell r="L110">
            <v>1999.9646399999999</v>
          </cell>
          <cell r="N110">
            <v>1999.9646399999999</v>
          </cell>
          <cell r="Q110">
            <v>126.04443754799999</v>
          </cell>
          <cell r="R110">
            <v>445.03289853799998</v>
          </cell>
          <cell r="S110">
            <v>346.61981351199995</v>
          </cell>
          <cell r="T110">
            <v>219.998784503</v>
          </cell>
          <cell r="U110">
            <v>247.522541058</v>
          </cell>
          <cell r="V110">
            <v>279.08910039599999</v>
          </cell>
          <cell r="W110">
            <v>221.12264131399999</v>
          </cell>
          <cell r="X110">
            <v>527.82332316099996</v>
          </cell>
          <cell r="Y110">
            <v>89.998717825</v>
          </cell>
          <cell r="Z110">
            <v>69.294158159999895</v>
          </cell>
          <cell r="AA110">
            <v>2863.2583826419991</v>
          </cell>
          <cell r="AB110">
            <v>1.8584290096605172</v>
          </cell>
          <cell r="AC110" t="str">
            <v/>
          </cell>
          <cell r="AD110">
            <v>1.8584290096605172</v>
          </cell>
          <cell r="AE110">
            <v>100</v>
          </cell>
          <cell r="AF110">
            <v>91.8</v>
          </cell>
          <cell r="AG110">
            <v>151.38036399999999</v>
          </cell>
          <cell r="AH110">
            <v>271.54036400000001</v>
          </cell>
          <cell r="AI110">
            <v>160.82836400000002</v>
          </cell>
          <cell r="AJ110">
            <v>121.27336400000002</v>
          </cell>
          <cell r="AK110">
            <v>162.04036400000001</v>
          </cell>
          <cell r="AL110">
            <v>109.50136400000001</v>
          </cell>
          <cell r="AM110">
            <v>105.72936399999998</v>
          </cell>
          <cell r="AN110">
            <v>113.53436399999998</v>
          </cell>
          <cell r="AO110">
            <v>110.973364</v>
          </cell>
          <cell r="AP110">
            <v>129.59</v>
          </cell>
          <cell r="AQ110">
            <v>-30.678033372999998</v>
          </cell>
          <cell r="AR110">
            <v>-25.335926451999995</v>
          </cell>
          <cell r="AS110">
            <v>173.49253453799997</v>
          </cell>
          <cell r="AT110">
            <v>185.79144951199993</v>
          </cell>
          <cell r="AU110">
            <v>98.725420502999981</v>
          </cell>
          <cell r="AV110">
            <v>85.482177057999991</v>
          </cell>
          <cell r="AW110">
            <v>169.58773639599997</v>
          </cell>
          <cell r="AX110">
            <v>115.39327731400002</v>
          </cell>
          <cell r="AY110">
            <v>290.71196662699998</v>
          </cell>
          <cell r="AZ110">
            <v>416.75640417499994</v>
          </cell>
          <cell r="BA110">
            <v>861.78930271299987</v>
          </cell>
          <cell r="BB110">
            <v>1208.4091162249997</v>
          </cell>
          <cell r="BC110">
            <v>1428.4079007279997</v>
          </cell>
          <cell r="BD110">
            <v>1675.9304417859998</v>
          </cell>
          <cell r="BE110">
            <v>1955.0195421819999</v>
          </cell>
          <cell r="BF110">
            <v>2176.1421834959997</v>
          </cell>
          <cell r="BG110">
            <v>2703.9655066569994</v>
          </cell>
          <cell r="BH110">
            <v>191.8</v>
          </cell>
          <cell r="BI110">
            <v>343.180364</v>
          </cell>
          <cell r="BJ110">
            <v>614.72072800000001</v>
          </cell>
          <cell r="BK110">
            <v>775.54909199999997</v>
          </cell>
          <cell r="BL110">
            <v>896.82245599999999</v>
          </cell>
          <cell r="BM110">
            <v>1058.8628200000001</v>
          </cell>
          <cell r="BN110">
            <v>1168.364184</v>
          </cell>
          <cell r="BO110">
            <v>1274.0935480000001</v>
          </cell>
          <cell r="BP110">
            <v>1387.6279119999999</v>
          </cell>
          <cell r="BQ110">
            <v>98.91196662699997</v>
          </cell>
          <cell r="BR110">
            <v>73.576040174999946</v>
          </cell>
          <cell r="BS110">
            <v>247.06857471299986</v>
          </cell>
          <cell r="BT110">
            <v>432.86002422499973</v>
          </cell>
          <cell r="BU110">
            <v>531.58544472799974</v>
          </cell>
          <cell r="BV110">
            <v>617.06762178599979</v>
          </cell>
          <cell r="BW110">
            <v>786.65535818199987</v>
          </cell>
          <cell r="BX110">
            <v>902.04863549599963</v>
          </cell>
          <cell r="BY110">
            <v>1316.3375946569995</v>
          </cell>
          <cell r="BZ110">
            <v>15</v>
          </cell>
          <cell r="CA110">
            <v>5.4</v>
          </cell>
          <cell r="CB110">
            <v>0.54900000000000004</v>
          </cell>
          <cell r="CC110">
            <v>416.75640417499994</v>
          </cell>
          <cell r="CD110">
            <v>20.948999999999998</v>
          </cell>
          <cell r="CE110">
            <v>395.80740417499993</v>
          </cell>
          <cell r="CF110">
            <v>1889.3856707957418</v>
          </cell>
        </row>
        <row r="111">
          <cell r="L111">
            <v>1777.4413401936974</v>
          </cell>
          <cell r="N111">
            <v>1777.4413401936974</v>
          </cell>
          <cell r="Q111">
            <v>204.51268717249002</v>
          </cell>
          <cell r="R111">
            <v>269.37811329502</v>
          </cell>
          <cell r="S111">
            <v>212.30961410553002</v>
          </cell>
          <cell r="T111">
            <v>128.46420516699999</v>
          </cell>
          <cell r="U111">
            <v>397.41227522100002</v>
          </cell>
          <cell r="V111">
            <v>254.80919068600005</v>
          </cell>
          <cell r="W111">
            <v>0</v>
          </cell>
          <cell r="X111">
            <v>0</v>
          </cell>
          <cell r="Y111">
            <v>0</v>
          </cell>
          <cell r="Z111">
            <v>0</v>
          </cell>
          <cell r="AA111">
            <v>1874.3853614200402</v>
          </cell>
          <cell r="AB111">
            <v>1.6516534760263737</v>
          </cell>
          <cell r="AC111" t="str">
            <v/>
          </cell>
          <cell r="AD111">
            <v>1.6516534760263737</v>
          </cell>
          <cell r="AE111">
            <v>150</v>
          </cell>
          <cell r="AF111">
            <v>61.715109143801804</v>
          </cell>
          <cell r="AG111">
            <v>155.97091219979001</v>
          </cell>
          <cell r="AH111">
            <v>159.64321621495799</v>
          </cell>
          <cell r="AI111">
            <v>195.95822258717899</v>
          </cell>
          <cell r="AJ111">
            <v>79.668595440180496</v>
          </cell>
          <cell r="AK111">
            <v>385.33588039606599</v>
          </cell>
          <cell r="AL111">
            <v>227.426807743826</v>
          </cell>
          <cell r="AM111">
            <v>141.63770561169801</v>
          </cell>
          <cell r="AN111">
            <v>108.2</v>
          </cell>
          <cell r="AO111">
            <v>56.1</v>
          </cell>
          <cell r="AP111">
            <v>117.80000000000001</v>
          </cell>
          <cell r="AQ111">
            <v>77.984166629198171</v>
          </cell>
          <cell r="AR111">
            <v>48.541774972700011</v>
          </cell>
          <cell r="AS111">
            <v>109.73489708006201</v>
          </cell>
          <cell r="AT111">
            <v>16.351391518351022</v>
          </cell>
          <cell r="AU111">
            <v>48.795609726819492</v>
          </cell>
          <cell r="AV111">
            <v>12.076394824934027</v>
          </cell>
          <cell r="AW111">
            <v>27.382382942174047</v>
          </cell>
          <cell r="AX111">
            <v>-141.63770561169801</v>
          </cell>
          <cell r="AY111">
            <v>407.49927577300002</v>
          </cell>
          <cell r="AZ111">
            <v>612.01196294549004</v>
          </cell>
          <cell r="BA111">
            <v>881.3900762405101</v>
          </cell>
          <cell r="BB111">
            <v>1093.6996903460401</v>
          </cell>
          <cell r="BC111">
            <v>1222.1638955130402</v>
          </cell>
          <cell r="BD111">
            <v>1619.5761707340403</v>
          </cell>
          <cell r="BE111">
            <v>1874.3853614200402</v>
          </cell>
          <cell r="BF111">
            <v>1874.3853614200402</v>
          </cell>
          <cell r="BG111">
            <v>1874.3853614200402</v>
          </cell>
          <cell r="BH111">
            <v>211.71510914380181</v>
          </cell>
          <cell r="BI111">
            <v>367.68602134359185</v>
          </cell>
          <cell r="BJ111">
            <v>527.32923755854983</v>
          </cell>
          <cell r="BK111">
            <v>723.2874601457288</v>
          </cell>
          <cell r="BL111">
            <v>802.95605558590933</v>
          </cell>
          <cell r="BM111">
            <v>1188.2919359819753</v>
          </cell>
          <cell r="BN111">
            <v>1415.7187437258012</v>
          </cell>
          <cell r="BO111">
            <v>1557.3564493374993</v>
          </cell>
          <cell r="BP111">
            <v>1665.5564493374993</v>
          </cell>
          <cell r="BQ111">
            <v>195.78416662919821</v>
          </cell>
          <cell r="BR111">
            <v>244.32594160189819</v>
          </cell>
          <cell r="BS111">
            <v>354.06083868196026</v>
          </cell>
          <cell r="BT111">
            <v>370.41223020031134</v>
          </cell>
          <cell r="BU111">
            <v>419.20783992713086</v>
          </cell>
          <cell r="BV111">
            <v>431.284234752065</v>
          </cell>
          <cell r="BW111">
            <v>458.66661769423899</v>
          </cell>
          <cell r="BX111">
            <v>317.02891208254096</v>
          </cell>
          <cell r="BY111">
            <v>208.82891208254091</v>
          </cell>
          <cell r="BZ111">
            <v>88.558999999999997</v>
          </cell>
          <cell r="CA111">
            <v>68.599999999999994</v>
          </cell>
          <cell r="CB111">
            <v>138.1</v>
          </cell>
          <cell r="CC111">
            <v>612.01196294549004</v>
          </cell>
          <cell r="CD111">
            <v>295.25900000000001</v>
          </cell>
          <cell r="CE111">
            <v>316.75296294549003</v>
          </cell>
          <cell r="CF111">
            <v>107.27969780616</v>
          </cell>
        </row>
        <row r="112">
          <cell r="L112">
            <v>400</v>
          </cell>
          <cell r="N112">
            <v>400</v>
          </cell>
          <cell r="Q112">
            <v>0</v>
          </cell>
          <cell r="R112">
            <v>0</v>
          </cell>
          <cell r="S112">
            <v>0</v>
          </cell>
          <cell r="T112">
            <v>0</v>
          </cell>
          <cell r="U112">
            <v>0</v>
          </cell>
          <cell r="V112">
            <v>0</v>
          </cell>
          <cell r="W112">
            <v>0</v>
          </cell>
          <cell r="X112">
            <v>0</v>
          </cell>
          <cell r="Y112">
            <v>0</v>
          </cell>
          <cell r="Z112">
            <v>0</v>
          </cell>
          <cell r="AA112">
            <v>0</v>
          </cell>
          <cell r="AB112">
            <v>0.37169237345326611</v>
          </cell>
          <cell r="AC112" t="str">
            <v/>
          </cell>
          <cell r="AD112">
            <v>0.37169237345326611</v>
          </cell>
          <cell r="AE112">
            <v>0</v>
          </cell>
          <cell r="AF112">
            <v>0</v>
          </cell>
          <cell r="AG112">
            <v>0</v>
          </cell>
          <cell r="AH112">
            <v>300</v>
          </cell>
          <cell r="AI112">
            <v>100</v>
          </cell>
          <cell r="AJ112">
            <v>100</v>
          </cell>
          <cell r="AK112">
            <v>0</v>
          </cell>
          <cell r="AL112">
            <v>0</v>
          </cell>
          <cell r="AM112">
            <v>100</v>
          </cell>
          <cell r="AN112">
            <v>100</v>
          </cell>
          <cell r="AO112">
            <v>100</v>
          </cell>
          <cell r="AP112">
            <v>0</v>
          </cell>
          <cell r="AQ112">
            <v>0</v>
          </cell>
          <cell r="AR112">
            <v>0</v>
          </cell>
          <cell r="AS112">
            <v>-300</v>
          </cell>
          <cell r="AT112">
            <v>-100</v>
          </cell>
          <cell r="AU112">
            <v>-100</v>
          </cell>
          <cell r="AV112">
            <v>0</v>
          </cell>
          <cell r="AW112">
            <v>0</v>
          </cell>
          <cell r="AX112">
            <v>-100</v>
          </cell>
          <cell r="AY112">
            <v>0</v>
          </cell>
          <cell r="AZ112">
            <v>0</v>
          </cell>
          <cell r="BA112">
            <v>0</v>
          </cell>
          <cell r="BB112">
            <v>0</v>
          </cell>
          <cell r="BC112">
            <v>0</v>
          </cell>
          <cell r="BD112">
            <v>0</v>
          </cell>
          <cell r="BE112">
            <v>0</v>
          </cell>
          <cell r="BF112">
            <v>0</v>
          </cell>
          <cell r="BG112">
            <v>0</v>
          </cell>
          <cell r="BH112">
            <v>0</v>
          </cell>
          <cell r="BI112">
            <v>0</v>
          </cell>
          <cell r="BJ112">
            <v>300</v>
          </cell>
          <cell r="BK112">
            <v>400</v>
          </cell>
          <cell r="BL112">
            <v>500</v>
          </cell>
          <cell r="BM112">
            <v>500</v>
          </cell>
          <cell r="BN112">
            <v>500</v>
          </cell>
          <cell r="BO112">
            <v>600</v>
          </cell>
          <cell r="BP112">
            <v>700</v>
          </cell>
          <cell r="BQ112">
            <v>0</v>
          </cell>
          <cell r="BR112">
            <v>0</v>
          </cell>
          <cell r="BS112">
            <v>-300</v>
          </cell>
          <cell r="BT112">
            <v>-400</v>
          </cell>
          <cell r="BU112">
            <v>-500</v>
          </cell>
          <cell r="BV112">
            <v>-500</v>
          </cell>
          <cell r="BW112">
            <v>-500</v>
          </cell>
          <cell r="BX112">
            <v>-600</v>
          </cell>
          <cell r="BY112">
            <v>-700</v>
          </cell>
          <cell r="CC112">
            <v>0</v>
          </cell>
          <cell r="CD112">
            <v>0</v>
          </cell>
          <cell r="CE112">
            <v>0</v>
          </cell>
          <cell r="CF112" t="str">
            <v xml:space="preserve">n.a. </v>
          </cell>
        </row>
        <row r="113">
          <cell r="L113" t="e">
            <v>#REF!</v>
          </cell>
          <cell r="M113" t="e">
            <v>#REF!</v>
          </cell>
          <cell r="N113" t="e">
            <v>#REF!</v>
          </cell>
          <cell r="Q113">
            <v>0</v>
          </cell>
          <cell r="R113">
            <v>0</v>
          </cell>
          <cell r="S113">
            <v>208.57856327699997</v>
          </cell>
          <cell r="T113">
            <v>2.3195410023199998</v>
          </cell>
          <cell r="U113">
            <v>85.030420000000007</v>
          </cell>
          <cell r="V113">
            <v>66.963988000000001</v>
          </cell>
          <cell r="W113">
            <v>7.5399120000000002</v>
          </cell>
          <cell r="X113">
            <v>6.4597169999999995</v>
          </cell>
          <cell r="Y113">
            <v>4.9280130000000009</v>
          </cell>
          <cell r="Z113">
            <v>0.74346800000000002</v>
          </cell>
          <cell r="AA113">
            <v>412.56362227931999</v>
          </cell>
          <cell r="AB113" t="e">
            <v>#REF!</v>
          </cell>
          <cell r="AC113" t="e">
            <v>#REF!</v>
          </cell>
          <cell r="AD113" t="e">
            <v>#REF!</v>
          </cell>
          <cell r="AE113">
            <v>30</v>
          </cell>
          <cell r="AF113">
            <v>0</v>
          </cell>
          <cell r="AG113">
            <v>0</v>
          </cell>
          <cell r="AH113">
            <v>0</v>
          </cell>
          <cell r="AI113">
            <v>62.009239128671091</v>
          </cell>
          <cell r="AJ113">
            <v>148.61161945865189</v>
          </cell>
          <cell r="AK113">
            <v>74.654425599736498</v>
          </cell>
          <cell r="AL113">
            <v>98.310016011817709</v>
          </cell>
          <cell r="AM113">
            <v>4.1504132679958099</v>
          </cell>
          <cell r="AN113">
            <v>33.277195453654002</v>
          </cell>
          <cell r="AO113">
            <v>4.9870910794730197</v>
          </cell>
          <cell r="AP113">
            <v>0</v>
          </cell>
          <cell r="AQ113">
            <v>0</v>
          </cell>
          <cell r="AR113">
            <v>0</v>
          </cell>
          <cell r="AS113">
            <v>0</v>
          </cell>
          <cell r="AT113">
            <v>146.56932414832889</v>
          </cell>
          <cell r="AU113">
            <v>-146.29207845633189</v>
          </cell>
          <cell r="AV113">
            <v>10.375994400263508</v>
          </cell>
          <cell r="AW113">
            <v>-31.346028011817708</v>
          </cell>
          <cell r="AX113">
            <v>3.3894987320041903</v>
          </cell>
          <cell r="AY113">
            <v>30</v>
          </cell>
          <cell r="AZ113">
            <v>30</v>
          </cell>
          <cell r="BA113">
            <v>30</v>
          </cell>
          <cell r="BB113">
            <v>238.57856327699997</v>
          </cell>
          <cell r="BC113">
            <v>240.89810427931997</v>
          </cell>
          <cell r="BD113">
            <v>325.92852427931996</v>
          </cell>
          <cell r="BE113">
            <v>392.89251227931993</v>
          </cell>
          <cell r="BF113">
            <v>400.43242427931995</v>
          </cell>
          <cell r="BG113">
            <v>406.89214127931996</v>
          </cell>
          <cell r="BH113">
            <v>30</v>
          </cell>
          <cell r="BI113">
            <v>30</v>
          </cell>
          <cell r="BJ113">
            <v>30</v>
          </cell>
          <cell r="BK113">
            <v>92.009239128671084</v>
          </cell>
          <cell r="BL113">
            <v>240.62085858732297</v>
          </cell>
          <cell r="BM113">
            <v>315.27528418705947</v>
          </cell>
          <cell r="BN113">
            <v>413.58530019887718</v>
          </cell>
          <cell r="BO113">
            <v>417.73571346687299</v>
          </cell>
          <cell r="BP113">
            <v>451.01290892052702</v>
          </cell>
          <cell r="BQ113">
            <v>0</v>
          </cell>
          <cell r="BR113">
            <v>0</v>
          </cell>
          <cell r="BS113">
            <v>0</v>
          </cell>
          <cell r="BT113">
            <v>146.56932414832889</v>
          </cell>
          <cell r="BU113">
            <v>0.27724569199699545</v>
          </cell>
          <cell r="BV113">
            <v>10.653240092260489</v>
          </cell>
          <cell r="BW113">
            <v>-20.692787919557247</v>
          </cell>
          <cell r="BX113">
            <v>-17.303289187553048</v>
          </cell>
          <cell r="BY113">
            <v>-44.120767641207067</v>
          </cell>
          <cell r="BZ113">
            <v>0</v>
          </cell>
          <cell r="CA113">
            <v>0</v>
          </cell>
          <cell r="CB113">
            <v>53.442999999999998</v>
          </cell>
          <cell r="CC113">
            <v>30</v>
          </cell>
          <cell r="CD113">
            <v>53.442999999999998</v>
          </cell>
          <cell r="CE113">
            <v>-23.442999999999998</v>
          </cell>
          <cell r="CF113">
            <v>-43.865426716314573</v>
          </cell>
        </row>
        <row r="114">
          <cell r="H114" t="str">
            <v>Bonos de Seguridad</v>
          </cell>
          <cell r="L114">
            <v>426.00000000000006</v>
          </cell>
          <cell r="N114">
            <v>426.00000000000006</v>
          </cell>
          <cell r="O114">
            <v>0</v>
          </cell>
          <cell r="P114">
            <v>0</v>
          </cell>
          <cell r="Q114">
            <v>0</v>
          </cell>
          <cell r="R114">
            <v>0</v>
          </cell>
          <cell r="S114">
            <v>208.57856327699997</v>
          </cell>
          <cell r="T114">
            <v>2.3195410023199998</v>
          </cell>
          <cell r="U114">
            <v>85.030420000000007</v>
          </cell>
          <cell r="V114">
            <v>66.963988000000001</v>
          </cell>
          <cell r="W114">
            <v>7.5399120000000002</v>
          </cell>
          <cell r="X114">
            <v>6.4597169999999995</v>
          </cell>
          <cell r="Y114">
            <v>4.9280130000000009</v>
          </cell>
          <cell r="Z114">
            <v>0.74346800000000002</v>
          </cell>
          <cell r="AA114">
            <v>382.56362227931999</v>
          </cell>
          <cell r="AB114">
            <v>0.39585237772772847</v>
          </cell>
          <cell r="AC114" t="str">
            <v/>
          </cell>
          <cell r="AD114">
            <v>0.39585237772772847</v>
          </cell>
          <cell r="AE114">
            <v>0</v>
          </cell>
          <cell r="AF114">
            <v>0</v>
          </cell>
          <cell r="AG114">
            <v>0</v>
          </cell>
          <cell r="AH114">
            <v>0</v>
          </cell>
          <cell r="AI114">
            <v>62.009239128671091</v>
          </cell>
          <cell r="AJ114">
            <v>148.61161945865189</v>
          </cell>
          <cell r="AK114">
            <v>74.654425599736498</v>
          </cell>
          <cell r="AL114">
            <v>98.310016011817709</v>
          </cell>
          <cell r="AM114">
            <v>4.1504132679958099</v>
          </cell>
          <cell r="AN114">
            <v>33.277195453654002</v>
          </cell>
          <cell r="AO114">
            <v>4.9870910794730197</v>
          </cell>
          <cell r="AP114">
            <v>0</v>
          </cell>
          <cell r="AQ114">
            <v>0</v>
          </cell>
          <cell r="AR114">
            <v>0</v>
          </cell>
          <cell r="AS114">
            <v>0</v>
          </cell>
          <cell r="AT114">
            <v>146.56932414832889</v>
          </cell>
          <cell r="AU114">
            <v>-146.29207845633189</v>
          </cell>
          <cell r="AV114">
            <v>10.375994400263508</v>
          </cell>
          <cell r="AW114">
            <v>-31.346028011817708</v>
          </cell>
          <cell r="AX114">
            <v>3.3894987320041903</v>
          </cell>
          <cell r="AY114">
            <v>0</v>
          </cell>
          <cell r="AZ114">
            <v>0</v>
          </cell>
          <cell r="BA114">
            <v>0</v>
          </cell>
          <cell r="BB114">
            <v>208.57856327699997</v>
          </cell>
          <cell r="BC114">
            <v>210.89810427931997</v>
          </cell>
          <cell r="BD114">
            <v>295.92852427931996</v>
          </cell>
          <cell r="BE114">
            <v>362.89251227931993</v>
          </cell>
          <cell r="BF114">
            <v>370.43242427931995</v>
          </cell>
          <cell r="BG114">
            <v>376.89214127931996</v>
          </cell>
          <cell r="BH114">
            <v>0</v>
          </cell>
          <cell r="BI114">
            <v>0</v>
          </cell>
          <cell r="BJ114">
            <v>0</v>
          </cell>
          <cell r="BK114">
            <v>62.009239128671091</v>
          </cell>
          <cell r="BL114">
            <v>210.62085858732297</v>
          </cell>
          <cell r="BM114">
            <v>285.27528418705947</v>
          </cell>
          <cell r="BN114">
            <v>383.58530019887718</v>
          </cell>
          <cell r="BO114">
            <v>387.73571346687299</v>
          </cell>
          <cell r="BP114">
            <v>421.01290892052702</v>
          </cell>
          <cell r="BQ114">
            <v>0</v>
          </cell>
          <cell r="BR114">
            <v>0</v>
          </cell>
          <cell r="BS114">
            <v>0</v>
          </cell>
          <cell r="BT114">
            <v>146.56932414832889</v>
          </cell>
          <cell r="BU114">
            <v>0.27724569199699545</v>
          </cell>
          <cell r="BV114">
            <v>10.653240092260489</v>
          </cell>
          <cell r="BW114">
            <v>-20.692787919557247</v>
          </cell>
          <cell r="BX114">
            <v>-17.303289187553048</v>
          </cell>
          <cell r="BY114">
            <v>-44.120767641207067</v>
          </cell>
          <cell r="BZ114">
            <v>0</v>
          </cell>
          <cell r="CC114">
            <v>0</v>
          </cell>
          <cell r="CD114">
            <v>0</v>
          </cell>
          <cell r="CE114">
            <v>0</v>
          </cell>
          <cell r="CF114" t="str">
            <v xml:space="preserve">n.a. </v>
          </cell>
        </row>
        <row r="115">
          <cell r="H115" t="str">
            <v>Fondo de Pensiones Caja Agraria</v>
          </cell>
          <cell r="M115">
            <v>48</v>
          </cell>
          <cell r="N115">
            <v>48</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cell>
          <cell r="AC115">
            <v>4.460308481439193E-2</v>
          </cell>
          <cell r="AD115">
            <v>4.460308481439193E-2</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53.442999999999998</v>
          </cell>
          <cell r="CC115">
            <v>0</v>
          </cell>
          <cell r="CD115">
            <v>53.442999999999998</v>
          </cell>
          <cell r="CE115">
            <v>-53.442999999999998</v>
          </cell>
          <cell r="CF115">
            <v>-100</v>
          </cell>
        </row>
        <row r="116">
          <cell r="H116" t="str">
            <v>Fondo de Solidaridad Agropecuario</v>
          </cell>
          <cell r="M116">
            <v>105</v>
          </cell>
          <cell r="N116">
            <v>105</v>
          </cell>
          <cell r="O116">
            <v>30</v>
          </cell>
          <cell r="P116">
            <v>0</v>
          </cell>
          <cell r="Q116">
            <v>0</v>
          </cell>
          <cell r="R116">
            <v>0</v>
          </cell>
          <cell r="S116">
            <v>0</v>
          </cell>
          <cell r="T116">
            <v>0</v>
          </cell>
          <cell r="U116">
            <v>0</v>
          </cell>
          <cell r="V116">
            <v>0</v>
          </cell>
          <cell r="W116">
            <v>0</v>
          </cell>
          <cell r="X116">
            <v>0</v>
          </cell>
          <cell r="Y116">
            <v>0</v>
          </cell>
          <cell r="Z116">
            <v>0</v>
          </cell>
          <cell r="AA116">
            <v>30</v>
          </cell>
          <cell r="AB116" t="str">
            <v/>
          </cell>
          <cell r="AC116">
            <v>9.7569248031482342E-2</v>
          </cell>
          <cell r="AD116">
            <v>9.7569248031482342E-2</v>
          </cell>
          <cell r="AE116">
            <v>30</v>
          </cell>
          <cell r="AP116">
            <v>0</v>
          </cell>
          <cell r="AQ116">
            <v>0</v>
          </cell>
          <cell r="AR116">
            <v>0</v>
          </cell>
          <cell r="AS116">
            <v>0</v>
          </cell>
          <cell r="AT116">
            <v>0</v>
          </cell>
          <cell r="AU116">
            <v>0</v>
          </cell>
          <cell r="AV116">
            <v>0</v>
          </cell>
          <cell r="AW116">
            <v>0</v>
          </cell>
          <cell r="AX116">
            <v>0</v>
          </cell>
          <cell r="AY116">
            <v>30</v>
          </cell>
          <cell r="AZ116">
            <v>30</v>
          </cell>
          <cell r="BA116">
            <v>30</v>
          </cell>
          <cell r="BB116">
            <v>30</v>
          </cell>
          <cell r="BC116">
            <v>30</v>
          </cell>
          <cell r="BD116">
            <v>30</v>
          </cell>
          <cell r="BE116">
            <v>30</v>
          </cell>
          <cell r="BF116">
            <v>30</v>
          </cell>
          <cell r="BG116">
            <v>30</v>
          </cell>
          <cell r="BH116">
            <v>30</v>
          </cell>
          <cell r="BI116">
            <v>30</v>
          </cell>
          <cell r="BJ116">
            <v>30</v>
          </cell>
          <cell r="BK116">
            <v>30</v>
          </cell>
          <cell r="BL116">
            <v>30</v>
          </cell>
          <cell r="BM116">
            <v>30</v>
          </cell>
          <cell r="BN116">
            <v>30</v>
          </cell>
          <cell r="BO116">
            <v>30</v>
          </cell>
          <cell r="BP116">
            <v>30</v>
          </cell>
          <cell r="BQ116">
            <v>0</v>
          </cell>
          <cell r="BR116">
            <v>0</v>
          </cell>
          <cell r="BS116">
            <v>0</v>
          </cell>
          <cell r="BT116">
            <v>0</v>
          </cell>
          <cell r="BU116">
            <v>0</v>
          </cell>
          <cell r="BV116">
            <v>0</v>
          </cell>
          <cell r="BW116">
            <v>0</v>
          </cell>
          <cell r="BX116">
            <v>0</v>
          </cell>
          <cell r="BY116">
            <v>0</v>
          </cell>
          <cell r="CC116">
            <v>30</v>
          </cell>
          <cell r="CD116">
            <v>0</v>
          </cell>
          <cell r="CE116">
            <v>30</v>
          </cell>
          <cell r="CF116" t="str">
            <v xml:space="preserve">n.a. </v>
          </cell>
        </row>
        <row r="117">
          <cell r="L117">
            <v>3390.7645173871006</v>
          </cell>
          <cell r="M117">
            <v>48</v>
          </cell>
          <cell r="N117">
            <v>3438.7645173871006</v>
          </cell>
          <cell r="Q117">
            <v>256.43030970000001</v>
          </cell>
          <cell r="R117">
            <v>449.02652563316997</v>
          </cell>
          <cell r="S117">
            <v>274.88899371474997</v>
          </cell>
          <cell r="T117">
            <v>147.26920567100001</v>
          </cell>
          <cell r="U117">
            <v>524.38046999999995</v>
          </cell>
          <cell r="V117">
            <v>271.66789339477998</v>
          </cell>
          <cell r="W117">
            <v>512.99476235101008</v>
          </cell>
          <cell r="X117">
            <v>57.724899999999998</v>
          </cell>
          <cell r="Y117">
            <v>85.553600000000003</v>
          </cell>
          <cell r="Z117">
            <v>352.20499999999998</v>
          </cell>
          <cell r="AA117">
            <v>3141.0388335647103</v>
          </cell>
          <cell r="AB117">
            <v>3.150803278221824</v>
          </cell>
          <cell r="AC117">
            <v>4.460308481439193E-2</v>
          </cell>
          <cell r="AD117">
            <v>3.1954063630362164</v>
          </cell>
          <cell r="AE117">
            <v>139.30530849418165</v>
          </cell>
          <cell r="AF117">
            <v>63.540300000000002</v>
          </cell>
          <cell r="AG117">
            <v>235.26891249119799</v>
          </cell>
          <cell r="AH117">
            <v>419.65271282646</v>
          </cell>
          <cell r="AI117">
            <v>303.69064399327402</v>
          </cell>
          <cell r="AJ117">
            <v>165.856703213</v>
          </cell>
          <cell r="AK117">
            <v>596.91329012715403</v>
          </cell>
          <cell r="AL117">
            <v>539.53678949699997</v>
          </cell>
          <cell r="AM117">
            <v>581.07928970912894</v>
          </cell>
          <cell r="AN117">
            <v>45.112831234860003</v>
          </cell>
          <cell r="AO117">
            <v>66.128830429649099</v>
          </cell>
          <cell r="AP117">
            <v>14.975498205818354</v>
          </cell>
          <cell r="AQ117">
            <v>-8.9239336000000051</v>
          </cell>
          <cell r="AR117">
            <v>21.161397208802015</v>
          </cell>
          <cell r="AS117">
            <v>29.373812806709964</v>
          </cell>
          <cell r="AT117">
            <v>-28.80165027852405</v>
          </cell>
          <cell r="AU117">
            <v>-18.587497541999994</v>
          </cell>
          <cell r="AV117">
            <v>-72.532820127154082</v>
          </cell>
          <cell r="AW117">
            <v>-267.86889610221999</v>
          </cell>
          <cell r="AX117">
            <v>-68.084527358118862</v>
          </cell>
          <cell r="AY117">
            <v>208.8971731</v>
          </cell>
          <cell r="AZ117">
            <v>465.32748279999998</v>
          </cell>
          <cell r="BA117">
            <v>914.35400843316995</v>
          </cell>
          <cell r="BB117">
            <v>1189.2430021479199</v>
          </cell>
          <cell r="BC117">
            <v>1336.5122078189199</v>
          </cell>
          <cell r="BD117">
            <v>1860.8926778189198</v>
          </cell>
          <cell r="BE117">
            <v>2132.5605712136999</v>
          </cell>
          <cell r="BF117">
            <v>2645.5553335647101</v>
          </cell>
          <cell r="BG117">
            <v>2703.2802335647102</v>
          </cell>
          <cell r="BH117">
            <v>202.84560849418165</v>
          </cell>
          <cell r="BI117">
            <v>438.11452098537961</v>
          </cell>
          <cell r="BJ117">
            <v>857.76723381183956</v>
          </cell>
          <cell r="BK117">
            <v>1161.4578778051136</v>
          </cell>
          <cell r="BL117">
            <v>1327.3145810181136</v>
          </cell>
          <cell r="BM117">
            <v>2074.2278711452677</v>
          </cell>
          <cell r="BN117">
            <v>2463.7646606422677</v>
          </cell>
          <cell r="BO117">
            <v>3044.8439503513964</v>
          </cell>
          <cell r="BP117">
            <v>3089.9567815862565</v>
          </cell>
          <cell r="BQ117">
            <v>6.0515646058183563</v>
          </cell>
          <cell r="BR117">
            <v>27.212961814620371</v>
          </cell>
          <cell r="BS117">
            <v>56.586774621330392</v>
          </cell>
          <cell r="BT117">
            <v>27.785124342806284</v>
          </cell>
          <cell r="BU117">
            <v>9.1976268008063471</v>
          </cell>
          <cell r="BV117">
            <v>-213.33519332634796</v>
          </cell>
          <cell r="BW117">
            <v>-331.20408942856784</v>
          </cell>
          <cell r="BX117">
            <v>-399.28861678668636</v>
          </cell>
          <cell r="BY117">
            <v>-386.6765480215463</v>
          </cell>
          <cell r="BZ117">
            <v>56.326999999999998</v>
          </cell>
          <cell r="CA117">
            <v>385.8186</v>
          </cell>
          <cell r="CB117">
            <v>208.29500000000002</v>
          </cell>
          <cell r="CC117">
            <v>465.32748279999998</v>
          </cell>
          <cell r="CD117">
            <v>650.44060000000002</v>
          </cell>
          <cell r="CE117">
            <v>-185.11311720000003</v>
          </cell>
          <cell r="CF117">
            <v>-28.459649843506085</v>
          </cell>
        </row>
        <row r="118">
          <cell r="G118" t="str">
            <v>TESORERIA TES B</v>
          </cell>
          <cell r="L118">
            <v>3111.1993576444547</v>
          </cell>
          <cell r="N118">
            <v>3111.1993576444547</v>
          </cell>
          <cell r="O118">
            <v>154.2808067</v>
          </cell>
          <cell r="P118">
            <v>54.616366399999997</v>
          </cell>
          <cell r="Q118">
            <v>256.43030970000001</v>
          </cell>
          <cell r="R118">
            <v>449.02652563316997</v>
          </cell>
          <cell r="S118">
            <v>274.88899371474997</v>
          </cell>
          <cell r="T118">
            <v>147.26920567100001</v>
          </cell>
          <cell r="U118">
            <v>524.38046999999995</v>
          </cell>
          <cell r="V118">
            <v>271.66789339477998</v>
          </cell>
          <cell r="W118">
            <v>512.99476235101008</v>
          </cell>
          <cell r="X118">
            <v>57.724899999999998</v>
          </cell>
          <cell r="Y118">
            <v>85.553600000000003</v>
          </cell>
          <cell r="Z118">
            <v>352.20499999999998</v>
          </cell>
          <cell r="AA118">
            <v>3141.0388335647103</v>
          </cell>
          <cell r="AB118">
            <v>2.8910226838228605</v>
          </cell>
          <cell r="AC118" t="str">
            <v/>
          </cell>
          <cell r="AD118">
            <v>2.8910226838228605</v>
          </cell>
          <cell r="AE118">
            <v>139.30530849418165</v>
          </cell>
          <cell r="AF118">
            <v>63.540300000000002</v>
          </cell>
          <cell r="AG118">
            <v>235.26891249119799</v>
          </cell>
          <cell r="AH118">
            <v>419.65271282646</v>
          </cell>
          <cell r="AI118">
            <v>303.69064399327402</v>
          </cell>
          <cell r="AJ118">
            <v>165.856703213</v>
          </cell>
          <cell r="AK118">
            <v>446.91329012715403</v>
          </cell>
          <cell r="AL118">
            <v>439.53678949699997</v>
          </cell>
          <cell r="AM118">
            <v>581.07928970912894</v>
          </cell>
          <cell r="AN118">
            <v>45.112831234860003</v>
          </cell>
          <cell r="AO118">
            <v>66.128830429649099</v>
          </cell>
          <cell r="AP118">
            <v>14.975498205818354</v>
          </cell>
          <cell r="AQ118">
            <v>-8.9239336000000051</v>
          </cell>
          <cell r="AR118">
            <v>21.161397208802015</v>
          </cell>
          <cell r="AS118">
            <v>29.373812806709964</v>
          </cell>
          <cell r="AT118">
            <v>-28.80165027852405</v>
          </cell>
          <cell r="AU118">
            <v>-18.587497541999994</v>
          </cell>
          <cell r="AV118">
            <v>77.467179872845918</v>
          </cell>
          <cell r="AW118">
            <v>-167.86889610221999</v>
          </cell>
          <cell r="AX118">
            <v>-68.084527358118862</v>
          </cell>
          <cell r="AY118">
            <v>208.8971731</v>
          </cell>
          <cell r="AZ118">
            <v>465.32748279999998</v>
          </cell>
          <cell r="BA118">
            <v>914.35400843316995</v>
          </cell>
          <cell r="BB118">
            <v>1189.2430021479199</v>
          </cell>
          <cell r="BC118">
            <v>1336.5122078189199</v>
          </cell>
          <cell r="BD118">
            <v>1860.8926778189198</v>
          </cell>
          <cell r="BE118">
            <v>2132.5605712136999</v>
          </cell>
          <cell r="BF118">
            <v>2645.5553335647101</v>
          </cell>
          <cell r="BG118">
            <v>2703.2802335647102</v>
          </cell>
          <cell r="BH118">
            <v>202.84560849418165</v>
          </cell>
          <cell r="BI118">
            <v>438.11452098537961</v>
          </cell>
          <cell r="BJ118">
            <v>857.76723381183956</v>
          </cell>
          <cell r="BK118">
            <v>1161.4578778051136</v>
          </cell>
          <cell r="BL118">
            <v>1327.3145810181136</v>
          </cell>
          <cell r="BM118">
            <v>1774.2278711452677</v>
          </cell>
          <cell r="BN118">
            <v>2213.7646606422677</v>
          </cell>
          <cell r="BO118">
            <v>2794.8439503513964</v>
          </cell>
          <cell r="BP118">
            <v>2839.9567815862565</v>
          </cell>
          <cell r="BQ118">
            <v>6.0515646058183563</v>
          </cell>
          <cell r="BR118">
            <v>27.212961814620371</v>
          </cell>
          <cell r="BS118">
            <v>56.586774621330392</v>
          </cell>
          <cell r="BT118">
            <v>27.785124342806284</v>
          </cell>
          <cell r="BU118">
            <v>9.1976268008063471</v>
          </cell>
          <cell r="BV118">
            <v>86.664806673652038</v>
          </cell>
          <cell r="BW118">
            <v>-81.204089428567841</v>
          </cell>
          <cell r="BX118">
            <v>-149.28861678668636</v>
          </cell>
          <cell r="BY118">
            <v>-136.6765480215463</v>
          </cell>
          <cell r="BZ118">
            <v>56.326999999999998</v>
          </cell>
          <cell r="CA118">
            <v>385.8186</v>
          </cell>
          <cell r="CB118">
            <v>154.846</v>
          </cell>
          <cell r="CC118">
            <v>465.32748279999998</v>
          </cell>
          <cell r="CD118">
            <v>596.99160000000006</v>
          </cell>
          <cell r="CE118">
            <v>-131.66411720000008</v>
          </cell>
          <cell r="CF118">
            <v>-22.054601304272971</v>
          </cell>
        </row>
        <row r="119">
          <cell r="G119" t="str">
            <v>OTROS</v>
          </cell>
          <cell r="L119">
            <v>0</v>
          </cell>
          <cell r="M119">
            <v>48</v>
          </cell>
          <cell r="N119">
            <v>48</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cell>
          <cell r="AC119">
            <v>4.460308481439193E-2</v>
          </cell>
          <cell r="AD119">
            <v>4.460308481439193E-2</v>
          </cell>
          <cell r="AE119">
            <v>0</v>
          </cell>
          <cell r="AF119">
            <v>0</v>
          </cell>
          <cell r="AG119">
            <v>0</v>
          </cell>
          <cell r="AH119">
            <v>0</v>
          </cell>
          <cell r="AI119">
            <v>0</v>
          </cell>
          <cell r="AJ119">
            <v>0</v>
          </cell>
          <cell r="AK119">
            <v>150</v>
          </cell>
          <cell r="AL119">
            <v>100</v>
          </cell>
          <cell r="AM119">
            <v>0</v>
          </cell>
          <cell r="AN119">
            <v>0</v>
          </cell>
          <cell r="AO119">
            <v>0</v>
          </cell>
          <cell r="AP119">
            <v>0</v>
          </cell>
          <cell r="AQ119">
            <v>0</v>
          </cell>
          <cell r="AR119">
            <v>0</v>
          </cell>
          <cell r="AS119">
            <v>0</v>
          </cell>
          <cell r="AT119">
            <v>0</v>
          </cell>
          <cell r="AU119">
            <v>0</v>
          </cell>
          <cell r="AV119">
            <v>-150</v>
          </cell>
          <cell r="AW119">
            <v>-100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300</v>
          </cell>
          <cell r="BN119">
            <v>250</v>
          </cell>
          <cell r="BO119">
            <v>250</v>
          </cell>
          <cell r="BP119">
            <v>250</v>
          </cell>
          <cell r="BQ119">
            <v>0</v>
          </cell>
          <cell r="BR119">
            <v>0</v>
          </cell>
          <cell r="BS119">
            <v>0</v>
          </cell>
          <cell r="BT119">
            <v>0</v>
          </cell>
          <cell r="BU119">
            <v>0</v>
          </cell>
          <cell r="BV119">
            <v>-300</v>
          </cell>
          <cell r="BW119">
            <v>-250</v>
          </cell>
          <cell r="BX119">
            <v>-250</v>
          </cell>
          <cell r="BY119">
            <v>-250</v>
          </cell>
          <cell r="BZ119">
            <v>0</v>
          </cell>
          <cell r="CA119">
            <v>0</v>
          </cell>
          <cell r="CB119">
            <v>53.448999999999998</v>
          </cell>
          <cell r="CC119">
            <v>0</v>
          </cell>
          <cell r="CD119">
            <v>53.448999999999998</v>
          </cell>
          <cell r="CE119">
            <v>-53.448999999999998</v>
          </cell>
          <cell r="CF119">
            <v>-100</v>
          </cell>
        </row>
        <row r="120">
          <cell r="H120" t="str">
            <v>Caja Agraria pagares</v>
          </cell>
          <cell r="M120">
            <v>48</v>
          </cell>
          <cell r="N120">
            <v>48</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cell>
          <cell r="AC120">
            <v>4.460308481439193E-2</v>
          </cell>
          <cell r="AD120">
            <v>4.460308481439193E-2</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53.448999999999998</v>
          </cell>
          <cell r="CC120">
            <v>0</v>
          </cell>
          <cell r="CD120">
            <v>53.448999999999998</v>
          </cell>
          <cell r="CE120">
            <v>-53.448999999999998</v>
          </cell>
          <cell r="CF120">
            <v>-100</v>
          </cell>
        </row>
        <row r="121">
          <cell r="H121" t="str">
            <v>Otra Deuda Interna</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cell>
          <cell r="AC121" t="str">
            <v/>
          </cell>
          <cell r="AD121" t="str">
            <v/>
          </cell>
          <cell r="AK121">
            <v>150</v>
          </cell>
          <cell r="AL121">
            <v>100</v>
          </cell>
          <cell r="AM121">
            <v>0</v>
          </cell>
          <cell r="AN121">
            <v>0</v>
          </cell>
          <cell r="AO121">
            <v>0</v>
          </cell>
          <cell r="AP121">
            <v>0</v>
          </cell>
          <cell r="AQ121">
            <v>0</v>
          </cell>
          <cell r="AR121">
            <v>0</v>
          </cell>
          <cell r="AS121">
            <v>0</v>
          </cell>
          <cell r="AT121">
            <v>0</v>
          </cell>
          <cell r="AU121">
            <v>0</v>
          </cell>
          <cell r="AV121">
            <v>-150</v>
          </cell>
          <cell r="AW121">
            <v>-100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150</v>
          </cell>
          <cell r="BN121">
            <v>250</v>
          </cell>
          <cell r="BO121">
            <v>250</v>
          </cell>
          <cell r="BP121">
            <v>250</v>
          </cell>
          <cell r="BQ121">
            <v>0</v>
          </cell>
          <cell r="BR121">
            <v>0</v>
          </cell>
          <cell r="BS121">
            <v>0</v>
          </cell>
          <cell r="BT121">
            <v>0</v>
          </cell>
          <cell r="BU121">
            <v>0</v>
          </cell>
          <cell r="BV121">
            <v>-150</v>
          </cell>
          <cell r="BW121">
            <v>-250</v>
          </cell>
          <cell r="BX121">
            <v>-250</v>
          </cell>
          <cell r="BY121">
            <v>-250</v>
          </cell>
          <cell r="CC121">
            <v>0</v>
          </cell>
          <cell r="CD121">
            <v>0</v>
          </cell>
          <cell r="CE121">
            <v>0</v>
          </cell>
          <cell r="CF121" t="str">
            <v xml:space="preserve">n.a. </v>
          </cell>
        </row>
        <row r="122">
          <cell r="G122" t="str">
            <v>Mas Bonos Ley 55/85 y otros</v>
          </cell>
          <cell r="L122">
            <v>279.56515974264568</v>
          </cell>
          <cell r="N122">
            <v>279.56515974264568</v>
          </cell>
          <cell r="AA122">
            <v>0</v>
          </cell>
          <cell r="AB122">
            <v>0.25978059439896362</v>
          </cell>
          <cell r="AC122" t="str">
            <v/>
          </cell>
          <cell r="AD122">
            <v>0.25978059439896362</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CC122">
            <v>0</v>
          </cell>
          <cell r="CD122">
            <v>0</v>
          </cell>
          <cell r="CE122">
            <v>0</v>
          </cell>
          <cell r="CF122" t="str">
            <v xml:space="preserve">n.a. </v>
          </cell>
        </row>
        <row r="123">
          <cell r="L123">
            <v>476.65260000000001</v>
          </cell>
          <cell r="M123">
            <v>0</v>
          </cell>
          <cell r="N123">
            <v>476.65260000000001</v>
          </cell>
          <cell r="Q123">
            <v>1.5</v>
          </cell>
          <cell r="R123">
            <v>1.7</v>
          </cell>
          <cell r="S123">
            <v>0</v>
          </cell>
          <cell r="T123">
            <v>531.70000000000005</v>
          </cell>
          <cell r="U123">
            <v>6.7278700999999996E-2</v>
          </cell>
          <cell r="V123">
            <v>0</v>
          </cell>
          <cell r="W123">
            <v>0</v>
          </cell>
          <cell r="X123">
            <v>0</v>
          </cell>
          <cell r="Y123">
            <v>0</v>
          </cell>
          <cell r="Z123">
            <v>0</v>
          </cell>
          <cell r="AA123">
            <v>699.42638120100003</v>
          </cell>
          <cell r="AB123">
            <v>0.44292034051667567</v>
          </cell>
          <cell r="AC123" t="str">
            <v/>
          </cell>
          <cell r="AD123">
            <v>0.44292034051667567</v>
          </cell>
          <cell r="AE123">
            <v>0</v>
          </cell>
          <cell r="AF123">
            <v>161.71041390315327</v>
          </cell>
          <cell r="AG123">
            <v>0</v>
          </cell>
          <cell r="AH123">
            <v>0</v>
          </cell>
          <cell r="AI123">
            <v>0</v>
          </cell>
          <cell r="AJ123">
            <v>0</v>
          </cell>
          <cell r="AK123">
            <v>535</v>
          </cell>
          <cell r="AL123">
            <v>0</v>
          </cell>
          <cell r="AM123">
            <v>0</v>
          </cell>
          <cell r="AN123">
            <v>0</v>
          </cell>
          <cell r="AO123">
            <v>0</v>
          </cell>
          <cell r="AP123">
            <v>0</v>
          </cell>
          <cell r="AQ123">
            <v>2.7486885968467334</v>
          </cell>
          <cell r="AR123">
            <v>1.5</v>
          </cell>
          <cell r="AS123">
            <v>1.7</v>
          </cell>
          <cell r="AT123">
            <v>0</v>
          </cell>
          <cell r="AU123">
            <v>531.70000000000005</v>
          </cell>
          <cell r="AV123">
            <v>-534.93272129900004</v>
          </cell>
          <cell r="AW123">
            <v>0</v>
          </cell>
          <cell r="AX123">
            <v>0</v>
          </cell>
          <cell r="AY123">
            <v>164.4591025</v>
          </cell>
          <cell r="AZ123">
            <v>165.9591025</v>
          </cell>
          <cell r="BA123">
            <v>167.65910250000002</v>
          </cell>
          <cell r="BB123">
            <v>167.65910250000002</v>
          </cell>
          <cell r="BC123">
            <v>699.35910250000006</v>
          </cell>
          <cell r="BD123">
            <v>699.42638120099991</v>
          </cell>
          <cell r="BE123">
            <v>699.42638120099991</v>
          </cell>
          <cell r="BF123">
            <v>699.42638120099991</v>
          </cell>
          <cell r="BG123">
            <v>699.42638120099991</v>
          </cell>
          <cell r="BH123">
            <v>161.71041390315327</v>
          </cell>
          <cell r="BI123">
            <v>161.71041390315327</v>
          </cell>
          <cell r="BJ123">
            <v>161.71041390315327</v>
          </cell>
          <cell r="BK123">
            <v>161.71041390315327</v>
          </cell>
          <cell r="BL123">
            <v>161.71041390315327</v>
          </cell>
          <cell r="BM123">
            <v>696.71041390315327</v>
          </cell>
          <cell r="BN123">
            <v>696.71041390315327</v>
          </cell>
          <cell r="BO123">
            <v>696.71041390315327</v>
          </cell>
          <cell r="BP123">
            <v>696.71041390315327</v>
          </cell>
          <cell r="BQ123">
            <v>2.7486885968467392</v>
          </cell>
          <cell r="BR123">
            <v>4.2486885968467387</v>
          </cell>
          <cell r="BS123">
            <v>5.9486885968467389</v>
          </cell>
          <cell r="BT123">
            <v>5.9486885968467389</v>
          </cell>
          <cell r="BU123">
            <v>537.6486885968468</v>
          </cell>
          <cell r="BV123">
            <v>2.7159672978467029</v>
          </cell>
          <cell r="BW123">
            <v>2.715967297846646</v>
          </cell>
          <cell r="BX123">
            <v>2.715967297846646</v>
          </cell>
          <cell r="BY123">
            <v>2.715967297846646</v>
          </cell>
          <cell r="BZ123">
            <v>0</v>
          </cell>
          <cell r="CA123">
            <v>0</v>
          </cell>
          <cell r="CB123">
            <v>0</v>
          </cell>
          <cell r="CC123">
            <v>165.9591025</v>
          </cell>
          <cell r="CD123">
            <v>0</v>
          </cell>
          <cell r="CE123">
            <v>165.9591025</v>
          </cell>
          <cell r="CF123" t="str">
            <v xml:space="preserve">n.a. </v>
          </cell>
        </row>
        <row r="124">
          <cell r="F124" t="str">
            <v>Cerromatoso</v>
          </cell>
          <cell r="L124">
            <v>164.3526</v>
          </cell>
          <cell r="N124">
            <v>164.3526</v>
          </cell>
          <cell r="O124">
            <v>0</v>
          </cell>
          <cell r="P124">
            <v>164.35910250000001</v>
          </cell>
          <cell r="Q124">
            <v>0</v>
          </cell>
          <cell r="R124">
            <v>0</v>
          </cell>
          <cell r="S124">
            <v>0</v>
          </cell>
          <cell r="T124">
            <v>0</v>
          </cell>
          <cell r="U124">
            <v>0</v>
          </cell>
          <cell r="V124">
            <v>0</v>
          </cell>
          <cell r="W124">
            <v>0</v>
          </cell>
          <cell r="X124">
            <v>0</v>
          </cell>
          <cell r="Y124">
            <v>0</v>
          </cell>
          <cell r="Z124">
            <v>0</v>
          </cell>
          <cell r="AA124">
            <v>164.35910250000001</v>
          </cell>
          <cell r="AB124">
            <v>0.15272151994303815</v>
          </cell>
          <cell r="AC124" t="str">
            <v/>
          </cell>
          <cell r="AD124">
            <v>0.15272151994303815</v>
          </cell>
          <cell r="AE124">
            <v>0</v>
          </cell>
          <cell r="AF124">
            <v>161.71041390315327</v>
          </cell>
          <cell r="AG124">
            <v>0</v>
          </cell>
          <cell r="AH124">
            <v>0</v>
          </cell>
          <cell r="AI124">
            <v>0</v>
          </cell>
          <cell r="AJ124">
            <v>0</v>
          </cell>
          <cell r="AK124">
            <v>0</v>
          </cell>
          <cell r="AL124">
            <v>0</v>
          </cell>
          <cell r="AM124">
            <v>0</v>
          </cell>
          <cell r="AN124">
            <v>0</v>
          </cell>
          <cell r="AO124">
            <v>0</v>
          </cell>
          <cell r="AP124">
            <v>0</v>
          </cell>
          <cell r="AQ124">
            <v>2.6486885968467391</v>
          </cell>
          <cell r="AR124">
            <v>0</v>
          </cell>
          <cell r="AS124">
            <v>0</v>
          </cell>
          <cell r="AT124">
            <v>0</v>
          </cell>
          <cell r="AU124">
            <v>0</v>
          </cell>
          <cell r="AV124">
            <v>0</v>
          </cell>
          <cell r="AW124">
            <v>0</v>
          </cell>
          <cell r="AX124">
            <v>0</v>
          </cell>
          <cell r="AY124">
            <v>164.35910250000001</v>
          </cell>
          <cell r="AZ124">
            <v>164.35910250000001</v>
          </cell>
          <cell r="BA124">
            <v>164.35910250000001</v>
          </cell>
          <cell r="BB124">
            <v>164.35910250000001</v>
          </cell>
          <cell r="BC124">
            <v>164.35910250000001</v>
          </cell>
          <cell r="BD124">
            <v>164.35910250000001</v>
          </cell>
          <cell r="BE124">
            <v>164.35910250000001</v>
          </cell>
          <cell r="BF124">
            <v>164.35910250000001</v>
          </cell>
          <cell r="BG124">
            <v>164.35910250000001</v>
          </cell>
          <cell r="BH124">
            <v>161.71041390315327</v>
          </cell>
          <cell r="BI124">
            <v>161.71041390315327</v>
          </cell>
          <cell r="BJ124">
            <v>161.71041390315327</v>
          </cell>
          <cell r="BK124">
            <v>161.71041390315327</v>
          </cell>
          <cell r="BL124">
            <v>161.71041390315327</v>
          </cell>
          <cell r="BM124">
            <v>161.71041390315327</v>
          </cell>
          <cell r="BN124">
            <v>161.71041390315327</v>
          </cell>
          <cell r="BO124">
            <v>161.71041390315327</v>
          </cell>
          <cell r="BP124">
            <v>161.71041390315327</v>
          </cell>
          <cell r="BQ124">
            <v>2.6486885968467391</v>
          </cell>
          <cell r="BR124">
            <v>2.6486885968467391</v>
          </cell>
          <cell r="BS124">
            <v>2.6486885968467391</v>
          </cell>
          <cell r="BT124">
            <v>2.6486885968467391</v>
          </cell>
          <cell r="BU124">
            <v>2.6486885968467391</v>
          </cell>
          <cell r="BV124">
            <v>2.6486885968467391</v>
          </cell>
          <cell r="BW124">
            <v>2.6486885968467391</v>
          </cell>
          <cell r="BX124">
            <v>2.6486885968467391</v>
          </cell>
          <cell r="BY124">
            <v>2.6486885968467391</v>
          </cell>
          <cell r="CC124">
            <v>164.35910250000001</v>
          </cell>
          <cell r="CD124">
            <v>0</v>
          </cell>
          <cell r="CE124">
            <v>164.35910250000001</v>
          </cell>
          <cell r="CF124" t="str">
            <v xml:space="preserve">n.a. </v>
          </cell>
        </row>
        <row r="125">
          <cell r="F125" t="str">
            <v xml:space="preserve">Epsa </v>
          </cell>
          <cell r="L125">
            <v>312.3</v>
          </cell>
          <cell r="N125">
            <v>312.3</v>
          </cell>
          <cell r="O125">
            <v>0</v>
          </cell>
          <cell r="P125">
            <v>0.1</v>
          </cell>
          <cell r="Q125">
            <v>1.5</v>
          </cell>
          <cell r="R125">
            <v>1.7</v>
          </cell>
          <cell r="S125">
            <v>0</v>
          </cell>
          <cell r="T125">
            <v>531.70000000000005</v>
          </cell>
          <cell r="U125">
            <v>6.7278700999999996E-2</v>
          </cell>
          <cell r="V125">
            <v>0</v>
          </cell>
          <cell r="W125">
            <v>0</v>
          </cell>
          <cell r="X125">
            <v>0</v>
          </cell>
          <cell r="Y125">
            <v>0</v>
          </cell>
          <cell r="Z125">
            <v>0</v>
          </cell>
          <cell r="AA125">
            <v>535.06727870099996</v>
          </cell>
          <cell r="AB125">
            <v>0.29019882057363749</v>
          </cell>
          <cell r="AC125" t="str">
            <v/>
          </cell>
          <cell r="AD125">
            <v>0.29019882057363749</v>
          </cell>
          <cell r="AE125">
            <v>0</v>
          </cell>
          <cell r="AF125">
            <v>0</v>
          </cell>
          <cell r="AG125">
            <v>0</v>
          </cell>
          <cell r="AH125">
            <v>0</v>
          </cell>
          <cell r="AI125">
            <v>0</v>
          </cell>
          <cell r="AJ125">
            <v>0</v>
          </cell>
          <cell r="AK125">
            <v>535</v>
          </cell>
          <cell r="AL125">
            <v>0</v>
          </cell>
          <cell r="AM125">
            <v>0</v>
          </cell>
          <cell r="AN125">
            <v>0</v>
          </cell>
          <cell r="AO125">
            <v>0</v>
          </cell>
          <cell r="AP125">
            <v>0</v>
          </cell>
          <cell r="AQ125">
            <v>0.1</v>
          </cell>
          <cell r="AR125">
            <v>1.5</v>
          </cell>
          <cell r="AS125">
            <v>1.7</v>
          </cell>
          <cell r="AT125">
            <v>0</v>
          </cell>
          <cell r="AU125">
            <v>531.70000000000005</v>
          </cell>
          <cell r="AV125">
            <v>-534.93272129900004</v>
          </cell>
          <cell r="AW125">
            <v>0</v>
          </cell>
          <cell r="AX125">
            <v>0</v>
          </cell>
          <cell r="AY125">
            <v>0.1</v>
          </cell>
          <cell r="AZ125">
            <v>1.6</v>
          </cell>
          <cell r="BA125">
            <v>3.3</v>
          </cell>
          <cell r="BB125">
            <v>3.3</v>
          </cell>
          <cell r="BC125">
            <v>535</v>
          </cell>
          <cell r="BD125">
            <v>535.06727870099996</v>
          </cell>
          <cell r="BE125">
            <v>535.06727870099996</v>
          </cell>
          <cell r="BF125">
            <v>535.06727870099996</v>
          </cell>
          <cell r="BG125">
            <v>535.06727870099996</v>
          </cell>
          <cell r="BH125">
            <v>0</v>
          </cell>
          <cell r="BI125">
            <v>0</v>
          </cell>
          <cell r="BJ125">
            <v>0</v>
          </cell>
          <cell r="BK125">
            <v>0</v>
          </cell>
          <cell r="BL125">
            <v>0</v>
          </cell>
          <cell r="BM125">
            <v>535</v>
          </cell>
          <cell r="BN125">
            <v>535</v>
          </cell>
          <cell r="BO125">
            <v>535</v>
          </cell>
          <cell r="BP125">
            <v>535</v>
          </cell>
          <cell r="BQ125">
            <v>0.1</v>
          </cell>
          <cell r="BR125">
            <v>1.6</v>
          </cell>
          <cell r="BS125">
            <v>3.3</v>
          </cell>
          <cell r="BT125">
            <v>3.3</v>
          </cell>
          <cell r="BU125">
            <v>535</v>
          </cell>
          <cell r="BV125">
            <v>6.7278700999963803E-2</v>
          </cell>
          <cell r="BW125">
            <v>6.7278700999963803E-2</v>
          </cell>
          <cell r="BX125">
            <v>6.7278700999963803E-2</v>
          </cell>
          <cell r="BY125">
            <v>6.7278700999963803E-2</v>
          </cell>
          <cell r="CC125">
            <v>1.6</v>
          </cell>
          <cell r="CD125">
            <v>0</v>
          </cell>
          <cell r="CE125">
            <v>1.6</v>
          </cell>
          <cell r="CF125" t="str">
            <v xml:space="preserve">n.a. </v>
          </cell>
        </row>
        <row r="126">
          <cell r="AX126">
            <v>0</v>
          </cell>
          <cell r="BN126">
            <v>0</v>
          </cell>
          <cell r="BO126">
            <v>0</v>
          </cell>
        </row>
        <row r="127">
          <cell r="L127">
            <v>494.46593362474619</v>
          </cell>
          <cell r="M127">
            <v>-105</v>
          </cell>
          <cell r="N127">
            <v>389.46593362474619</v>
          </cell>
          <cell r="Q127">
            <v>565.83517064273622</v>
          </cell>
          <cell r="R127">
            <v>42.685130151915928</v>
          </cell>
          <cell r="S127">
            <v>121.74199531563303</v>
          </cell>
          <cell r="T127">
            <v>-716.07373198375967</v>
          </cell>
          <cell r="U127">
            <v>52.654882650232103</v>
          </cell>
          <cell r="V127">
            <v>-437.69818666688025</v>
          </cell>
          <cell r="W127">
            <v>746.83107923199123</v>
          </cell>
          <cell r="X127">
            <v>-565.43032128721893</v>
          </cell>
          <cell r="Y127">
            <v>459.90283069623837</v>
          </cell>
          <cell r="Z127">
            <v>1576.7389019964503</v>
          </cell>
          <cell r="AA127">
            <v>386.77268877276833</v>
          </cell>
          <cell r="AB127">
            <v>0.45947304115191756</v>
          </cell>
          <cell r="AC127">
            <v>-9.7569248031482342E-2</v>
          </cell>
          <cell r="AD127">
            <v>0.36190379312043525</v>
          </cell>
          <cell r="AE127">
            <v>508.70000000000005</v>
          </cell>
          <cell r="AF127">
            <v>0</v>
          </cell>
          <cell r="AG127">
            <v>0</v>
          </cell>
          <cell r="AH127">
            <v>0</v>
          </cell>
          <cell r="AI127">
            <v>0</v>
          </cell>
          <cell r="AJ127">
            <v>0</v>
          </cell>
          <cell r="AK127">
            <v>0</v>
          </cell>
          <cell r="AL127">
            <v>0</v>
          </cell>
          <cell r="AM127">
            <v>0</v>
          </cell>
          <cell r="AN127">
            <v>0</v>
          </cell>
          <cell r="AO127">
            <v>0</v>
          </cell>
          <cell r="AP127">
            <v>-728.72774775733319</v>
          </cell>
          <cell r="AQ127">
            <v>-1240.387314217237</v>
          </cell>
          <cell r="AR127">
            <v>565.83517064273622</v>
          </cell>
          <cell r="AS127">
            <v>42.685130151915928</v>
          </cell>
          <cell r="AT127">
            <v>121.74199531563303</v>
          </cell>
          <cell r="AU127">
            <v>-716.07373198375967</v>
          </cell>
          <cell r="AV127">
            <v>52.654882650232103</v>
          </cell>
          <cell r="AW127">
            <v>-437.69818666688025</v>
          </cell>
          <cell r="AX127">
            <v>746.83107923199123</v>
          </cell>
          <cell r="AY127">
            <v>-1460.4150619745701</v>
          </cell>
          <cell r="AZ127">
            <v>-894.57989133183389</v>
          </cell>
          <cell r="BA127">
            <v>-851.89476117991796</v>
          </cell>
          <cell r="BB127">
            <v>-730.1527658642849</v>
          </cell>
          <cell r="BC127">
            <v>-1446.2264978480446</v>
          </cell>
          <cell r="BD127">
            <v>-1393.5716151978124</v>
          </cell>
          <cell r="BE127">
            <v>-1831.2698018646927</v>
          </cell>
          <cell r="BF127">
            <v>-1084.4387226327015</v>
          </cell>
          <cell r="BG127">
            <v>-1649.8690439199204</v>
          </cell>
          <cell r="BH127">
            <v>508.70000000000005</v>
          </cell>
          <cell r="BI127">
            <v>508.70000000000005</v>
          </cell>
          <cell r="BJ127">
            <v>508.70000000000005</v>
          </cell>
          <cell r="BK127">
            <v>508.70000000000005</v>
          </cell>
          <cell r="BL127">
            <v>508.70000000000005</v>
          </cell>
          <cell r="BM127">
            <v>508.70000000000005</v>
          </cell>
          <cell r="BN127">
            <v>508.70000000000005</v>
          </cell>
          <cell r="BO127">
            <v>508.70000000000005</v>
          </cell>
          <cell r="BP127">
            <v>508.70000000000005</v>
          </cell>
          <cell r="BQ127">
            <v>-1969.1150619745699</v>
          </cell>
          <cell r="BR127">
            <v>-1403.2798913318338</v>
          </cell>
          <cell r="BS127">
            <v>-1360.5947611799179</v>
          </cell>
          <cell r="BT127">
            <v>-1238.8527658642849</v>
          </cell>
          <cell r="BU127">
            <v>-1954.9264978480446</v>
          </cell>
          <cell r="BV127">
            <v>-1902.2716151978125</v>
          </cell>
          <cell r="BW127">
            <v>-2339.9698018646927</v>
          </cell>
          <cell r="BX127">
            <v>-1593.1387226327015</v>
          </cell>
          <cell r="BY127">
            <v>-2158.5690439199207</v>
          </cell>
          <cell r="BZ127">
            <v>133.48042187999999</v>
          </cell>
          <cell r="CA127">
            <v>-222.04193587760008</v>
          </cell>
          <cell r="CB127">
            <v>227.13897456100011</v>
          </cell>
          <cell r="CC127">
            <v>-894.57989133183389</v>
          </cell>
          <cell r="CD127">
            <v>138.57746056340005</v>
          </cell>
          <cell r="CE127">
            <v>-1033.1573518952339</v>
          </cell>
          <cell r="CF127">
            <v>-745.54501698532567</v>
          </cell>
        </row>
        <row r="128">
          <cell r="L128">
            <v>399.66593362474617</v>
          </cell>
          <cell r="M128">
            <v>0</v>
          </cell>
          <cell r="N128">
            <v>399.66593362474617</v>
          </cell>
          <cell r="Q128">
            <v>-30.112321813264227</v>
          </cell>
          <cell r="R128">
            <v>293.96046498791429</v>
          </cell>
          <cell r="S128">
            <v>131.99697951248331</v>
          </cell>
          <cell r="T128">
            <v>-429.1030702787582</v>
          </cell>
          <cell r="U128">
            <v>53.862612822234006</v>
          </cell>
          <cell r="V128">
            <v>222.47641698612006</v>
          </cell>
          <cell r="W128">
            <v>264.01452723499602</v>
          </cell>
          <cell r="X128">
            <v>46.525055275661792</v>
          </cell>
          <cell r="Y128">
            <v>54.253219819235881</v>
          </cell>
          <cell r="Z128">
            <v>578.56029855644999</v>
          </cell>
          <cell r="AA128">
            <v>603.55169489150296</v>
          </cell>
          <cell r="AB128">
            <v>0.3713819486434935</v>
          </cell>
          <cell r="AC128" t="str">
            <v/>
          </cell>
          <cell r="AD128">
            <v>0.3713819486434935</v>
          </cell>
          <cell r="AE128">
            <v>538.70000000000005</v>
          </cell>
          <cell r="AF128">
            <v>0</v>
          </cell>
          <cell r="AG128">
            <v>0</v>
          </cell>
          <cell r="AH128">
            <v>0</v>
          </cell>
          <cell r="AI128">
            <v>0</v>
          </cell>
          <cell r="AJ128">
            <v>0</v>
          </cell>
          <cell r="AK128">
            <v>0</v>
          </cell>
          <cell r="AL128">
            <v>0</v>
          </cell>
          <cell r="AM128">
            <v>0</v>
          </cell>
          <cell r="AN128">
            <v>0</v>
          </cell>
          <cell r="AO128">
            <v>0</v>
          </cell>
          <cell r="AP128">
            <v>-305.24850433333336</v>
          </cell>
          <cell r="AQ128">
            <v>-816.33398387823672</v>
          </cell>
          <cell r="AR128">
            <v>-30.112321813264227</v>
          </cell>
          <cell r="AS128">
            <v>293.96046498791429</v>
          </cell>
          <cell r="AT128">
            <v>131.99697951248331</v>
          </cell>
          <cell r="AU128">
            <v>-429.1030702787582</v>
          </cell>
          <cell r="AV128">
            <v>53.862612822234006</v>
          </cell>
          <cell r="AW128">
            <v>222.47641698612006</v>
          </cell>
          <cell r="AX128">
            <v>264.01452723499602</v>
          </cell>
          <cell r="AY128">
            <v>-582.88248821157003</v>
          </cell>
          <cell r="AZ128">
            <v>-612.99481002483424</v>
          </cell>
          <cell r="BA128">
            <v>-319.03434503691994</v>
          </cell>
          <cell r="BB128">
            <v>-187.03736552443661</v>
          </cell>
          <cell r="BC128">
            <v>-616.1404358031948</v>
          </cell>
          <cell r="BD128">
            <v>-562.27782298096076</v>
          </cell>
          <cell r="BE128">
            <v>-339.80140599484071</v>
          </cell>
          <cell r="BF128">
            <v>-75.786878759844683</v>
          </cell>
          <cell r="BG128">
            <v>-29.261823484182912</v>
          </cell>
          <cell r="BH128">
            <v>538.70000000000005</v>
          </cell>
          <cell r="BI128">
            <v>538.70000000000005</v>
          </cell>
          <cell r="BJ128">
            <v>538.70000000000005</v>
          </cell>
          <cell r="BK128">
            <v>538.70000000000005</v>
          </cell>
          <cell r="BL128">
            <v>538.70000000000005</v>
          </cell>
          <cell r="BM128">
            <v>538.70000000000005</v>
          </cell>
          <cell r="BN128">
            <v>538.70000000000005</v>
          </cell>
          <cell r="BO128">
            <v>538.70000000000005</v>
          </cell>
          <cell r="BP128">
            <v>538.70000000000005</v>
          </cell>
          <cell r="BQ128">
            <v>-1121.5824882115699</v>
          </cell>
          <cell r="BR128">
            <v>-1151.6948100248342</v>
          </cell>
          <cell r="BS128">
            <v>-857.73434503691999</v>
          </cell>
          <cell r="BT128">
            <v>-725.73736552443665</v>
          </cell>
          <cell r="BU128">
            <v>-1154.8404358031949</v>
          </cell>
          <cell r="BV128">
            <v>-1100.9778229809608</v>
          </cell>
          <cell r="BW128">
            <v>-878.50140599484075</v>
          </cell>
          <cell r="BX128">
            <v>-614.48687875984479</v>
          </cell>
          <cell r="BY128">
            <v>-567.96182348418301</v>
          </cell>
          <cell r="BZ128">
            <v>47.340546880000005</v>
          </cell>
          <cell r="CA128">
            <v>-219.18651125660006</v>
          </cell>
          <cell r="CB128">
            <v>-71.816450059999909</v>
          </cell>
          <cell r="CC128">
            <v>-612.99481002483424</v>
          </cell>
          <cell r="CD128">
            <v>-243.66241443659993</v>
          </cell>
          <cell r="CE128">
            <v>-369.33239558823431</v>
          </cell>
          <cell r="CF128">
            <v>151.57544771203652</v>
          </cell>
        </row>
        <row r="129">
          <cell r="G129" t="str">
            <v>Utilización Portafolio Tesoreria</v>
          </cell>
          <cell r="L129">
            <v>620.90776154493005</v>
          </cell>
          <cell r="N129">
            <v>620.90776154493005</v>
          </cell>
          <cell r="O129">
            <v>141.83744633333336</v>
          </cell>
          <cell r="P129">
            <v>-816.33398387823672</v>
          </cell>
          <cell r="Q129">
            <v>-30.112321813264227</v>
          </cell>
          <cell r="R129">
            <v>293.96046498791429</v>
          </cell>
          <cell r="S129">
            <v>131.99697951248331</v>
          </cell>
          <cell r="T129">
            <v>106.67200472124185</v>
          </cell>
          <cell r="U129">
            <v>53.862612822234006</v>
          </cell>
          <cell r="V129">
            <v>222.47641698612006</v>
          </cell>
          <cell r="W129">
            <v>264.01452723499602</v>
          </cell>
          <cell r="X129">
            <v>46.525055275661792</v>
          </cell>
          <cell r="Y129">
            <v>41.436198461096744</v>
          </cell>
          <cell r="Z129">
            <v>250.53679855644995</v>
          </cell>
          <cell r="AA129">
            <v>706.87219920003042</v>
          </cell>
          <cell r="AB129">
            <v>0.57696669896047403</v>
          </cell>
          <cell r="AC129" t="str">
            <v/>
          </cell>
          <cell r="AD129">
            <v>0.57696669896047403</v>
          </cell>
          <cell r="AE129">
            <v>448.15828804700004</v>
          </cell>
          <cell r="AF129">
            <v>0</v>
          </cell>
          <cell r="AG129">
            <v>0</v>
          </cell>
          <cell r="AH129">
            <v>0</v>
          </cell>
          <cell r="AI129">
            <v>0</v>
          </cell>
          <cell r="AJ129">
            <v>0</v>
          </cell>
          <cell r="AK129">
            <v>0</v>
          </cell>
          <cell r="AL129">
            <v>0</v>
          </cell>
          <cell r="AM129">
            <v>0</v>
          </cell>
          <cell r="AN129">
            <v>0</v>
          </cell>
          <cell r="AO129">
            <v>0</v>
          </cell>
          <cell r="AP129">
            <v>-306.32084171366671</v>
          </cell>
          <cell r="AQ129">
            <v>-816.33398387823672</v>
          </cell>
          <cell r="AR129">
            <v>-30.112321813264227</v>
          </cell>
          <cell r="AS129">
            <v>293.96046498791429</v>
          </cell>
          <cell r="AT129">
            <v>131.99697951248331</v>
          </cell>
          <cell r="AU129">
            <v>106.67200472124185</v>
          </cell>
          <cell r="AV129">
            <v>53.862612822234006</v>
          </cell>
          <cell r="AW129">
            <v>222.47641698612006</v>
          </cell>
          <cell r="AX129">
            <v>264.01452723499602</v>
          </cell>
          <cell r="AY129">
            <v>-674.49653754490339</v>
          </cell>
          <cell r="AZ129">
            <v>-704.60885935816759</v>
          </cell>
          <cell r="BA129">
            <v>-410.6483943702533</v>
          </cell>
          <cell r="BB129">
            <v>-278.65141485776996</v>
          </cell>
          <cell r="BC129">
            <v>-171.97941013652812</v>
          </cell>
          <cell r="BD129">
            <v>-118.1167973142941</v>
          </cell>
          <cell r="BE129">
            <v>104.35961967182595</v>
          </cell>
          <cell r="BF129">
            <v>368.37414690682198</v>
          </cell>
          <cell r="BG129">
            <v>414.89920218248375</v>
          </cell>
          <cell r="BH129">
            <v>448.15828804700004</v>
          </cell>
          <cell r="BI129">
            <v>448.15828804700004</v>
          </cell>
          <cell r="BJ129">
            <v>448.15828804700004</v>
          </cell>
          <cell r="BK129">
            <v>448.15828804700004</v>
          </cell>
          <cell r="BL129">
            <v>448.15828804700004</v>
          </cell>
          <cell r="BM129">
            <v>448.15828804700004</v>
          </cell>
          <cell r="BN129">
            <v>448.15828804700004</v>
          </cell>
          <cell r="BO129">
            <v>448.15828804700004</v>
          </cell>
          <cell r="BP129">
            <v>448.15828804700004</v>
          </cell>
          <cell r="BQ129">
            <v>-1122.6548255919033</v>
          </cell>
          <cell r="BR129">
            <v>-1152.7671474051676</v>
          </cell>
          <cell r="BS129">
            <v>-858.80668241725334</v>
          </cell>
          <cell r="BT129">
            <v>-726.80970290477001</v>
          </cell>
          <cell r="BU129">
            <v>-620.13769818352819</v>
          </cell>
          <cell r="BV129">
            <v>-566.27508536129415</v>
          </cell>
          <cell r="BW129">
            <v>-343.79866837517409</v>
          </cell>
          <cell r="BX129">
            <v>-79.784141140178065</v>
          </cell>
          <cell r="BY129">
            <v>-33.259085864516294</v>
          </cell>
          <cell r="BZ129">
            <v>-42.656453119999995</v>
          </cell>
          <cell r="CA129">
            <v>-219.18651125660006</v>
          </cell>
          <cell r="CB129">
            <v>-71.816450059999909</v>
          </cell>
          <cell r="CC129">
            <v>-704.60885935816759</v>
          </cell>
          <cell r="CD129">
            <v>-333.65941443659995</v>
          </cell>
          <cell r="CE129">
            <v>-370.94944492156765</v>
          </cell>
          <cell r="CF129">
            <v>111.17607622369468</v>
          </cell>
        </row>
        <row r="130">
          <cell r="G130" t="str">
            <v>Utilización Portafolio Larga Distancia</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cell>
          <cell r="AC130" t="str">
            <v/>
          </cell>
          <cell r="AD130" t="str">
            <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CC130">
            <v>0</v>
          </cell>
          <cell r="CD130">
            <v>0</v>
          </cell>
          <cell r="CE130">
            <v>0</v>
          </cell>
          <cell r="CF130" t="str">
            <v xml:space="preserve">n.a. </v>
          </cell>
        </row>
        <row r="131">
          <cell r="G131" t="str">
            <v>Utilización Portafolio Telefonia Celular</v>
          </cell>
          <cell r="L131">
            <v>8.8901720798161357</v>
          </cell>
          <cell r="N131">
            <v>8.8901720798161357</v>
          </cell>
          <cell r="O131">
            <v>91.614049333333355</v>
          </cell>
          <cell r="P131">
            <v>0</v>
          </cell>
          <cell r="Q131">
            <v>0</v>
          </cell>
          <cell r="R131">
            <v>0</v>
          </cell>
          <cell r="S131">
            <v>0</v>
          </cell>
          <cell r="T131">
            <v>0</v>
          </cell>
          <cell r="U131">
            <v>0</v>
          </cell>
          <cell r="V131">
            <v>0</v>
          </cell>
          <cell r="W131">
            <v>0</v>
          </cell>
          <cell r="X131">
            <v>0</v>
          </cell>
          <cell r="Y131">
            <v>0</v>
          </cell>
          <cell r="Z131">
            <v>0</v>
          </cell>
          <cell r="AA131">
            <v>91.614049333333355</v>
          </cell>
          <cell r="AB131">
            <v>8.2610229018870458E-3</v>
          </cell>
          <cell r="AC131" t="str">
            <v/>
          </cell>
          <cell r="AD131">
            <v>8.2610229018870458E-3</v>
          </cell>
          <cell r="AE131">
            <v>90.541711952999989</v>
          </cell>
          <cell r="AF131">
            <v>0</v>
          </cell>
          <cell r="AG131">
            <v>0</v>
          </cell>
          <cell r="AH131">
            <v>0</v>
          </cell>
          <cell r="AI131">
            <v>0</v>
          </cell>
          <cell r="AJ131">
            <v>0</v>
          </cell>
          <cell r="AK131">
            <v>0</v>
          </cell>
          <cell r="AL131">
            <v>0</v>
          </cell>
          <cell r="AM131">
            <v>0</v>
          </cell>
          <cell r="AN131">
            <v>0</v>
          </cell>
          <cell r="AO131">
            <v>0</v>
          </cell>
          <cell r="AP131">
            <v>1.0723373803333658</v>
          </cell>
          <cell r="AQ131">
            <v>0</v>
          </cell>
          <cell r="AR131">
            <v>0</v>
          </cell>
          <cell r="AS131">
            <v>0</v>
          </cell>
          <cell r="AT131">
            <v>0</v>
          </cell>
          <cell r="AU131">
            <v>0</v>
          </cell>
          <cell r="AV131">
            <v>0</v>
          </cell>
          <cell r="AW131">
            <v>0</v>
          </cell>
          <cell r="AX131">
            <v>0</v>
          </cell>
          <cell r="AY131">
            <v>91.614049333333355</v>
          </cell>
          <cell r="AZ131">
            <v>91.614049333333355</v>
          </cell>
          <cell r="BA131">
            <v>91.614049333333355</v>
          </cell>
          <cell r="BB131">
            <v>91.614049333333355</v>
          </cell>
          <cell r="BC131">
            <v>91.614049333333355</v>
          </cell>
          <cell r="BD131">
            <v>91.614049333333355</v>
          </cell>
          <cell r="BE131">
            <v>91.614049333333355</v>
          </cell>
          <cell r="BF131">
            <v>91.614049333333355</v>
          </cell>
          <cell r="BG131">
            <v>91.614049333333355</v>
          </cell>
          <cell r="BH131">
            <v>90.541711952999989</v>
          </cell>
          <cell r="BI131">
            <v>90.541711952999989</v>
          </cell>
          <cell r="BJ131">
            <v>90.541711952999989</v>
          </cell>
          <cell r="BK131">
            <v>90.541711952999989</v>
          </cell>
          <cell r="BL131">
            <v>90.541711952999989</v>
          </cell>
          <cell r="BM131">
            <v>90.541711952999989</v>
          </cell>
          <cell r="BN131">
            <v>90.541711952999989</v>
          </cell>
          <cell r="BO131">
            <v>90.541711952999989</v>
          </cell>
          <cell r="BP131">
            <v>90.541711952999989</v>
          </cell>
          <cell r="BQ131">
            <v>1.0723373803333658</v>
          </cell>
          <cell r="BR131">
            <v>1.0723373803333658</v>
          </cell>
          <cell r="BS131">
            <v>1.0723373803333658</v>
          </cell>
          <cell r="BT131">
            <v>1.0723373803333658</v>
          </cell>
          <cell r="BU131">
            <v>1.0723373803333658</v>
          </cell>
          <cell r="BV131">
            <v>1.0723373803333658</v>
          </cell>
          <cell r="BW131">
            <v>1.0723373803333658</v>
          </cell>
          <cell r="BX131">
            <v>1.0723373803333658</v>
          </cell>
          <cell r="BY131">
            <v>1.0723373803333658</v>
          </cell>
          <cell r="BZ131">
            <v>89.997</v>
          </cell>
          <cell r="CA131">
            <v>0</v>
          </cell>
          <cell r="CB131">
            <v>0</v>
          </cell>
          <cell r="CC131">
            <v>91.614049333333355</v>
          </cell>
          <cell r="CD131">
            <v>89.997</v>
          </cell>
          <cell r="CE131">
            <v>1.6170493333333553</v>
          </cell>
          <cell r="CF131">
            <v>1.7967813741939898</v>
          </cell>
        </row>
        <row r="132">
          <cell r="G132" t="str">
            <v>Utilización Portafolio EPSA</v>
          </cell>
          <cell r="L132">
            <v>-312.3</v>
          </cell>
          <cell r="N132">
            <v>-312.3</v>
          </cell>
          <cell r="O132">
            <v>0</v>
          </cell>
          <cell r="P132">
            <v>0</v>
          </cell>
          <cell r="Q132">
            <v>0</v>
          </cell>
          <cell r="R132">
            <v>0</v>
          </cell>
          <cell r="S132">
            <v>0</v>
          </cell>
          <cell r="T132">
            <v>-535.77507500000002</v>
          </cell>
          <cell r="U132">
            <v>0</v>
          </cell>
          <cell r="V132">
            <v>0</v>
          </cell>
          <cell r="W132">
            <v>0</v>
          </cell>
          <cell r="X132">
            <v>0</v>
          </cell>
          <cell r="Y132">
            <v>12.817021358139133</v>
          </cell>
          <cell r="Z132">
            <v>328.02350000000001</v>
          </cell>
          <cell r="AA132">
            <v>-194.93455364186082</v>
          </cell>
          <cell r="AB132">
            <v>-0.29019882057363749</v>
          </cell>
          <cell r="AC132" t="str">
            <v/>
          </cell>
          <cell r="AD132">
            <v>-0.29019882057363749</v>
          </cell>
          <cell r="AP132">
            <v>0</v>
          </cell>
          <cell r="AQ132">
            <v>0</v>
          </cell>
          <cell r="AR132">
            <v>0</v>
          </cell>
          <cell r="AS132">
            <v>0</v>
          </cell>
          <cell r="AT132">
            <v>0</v>
          </cell>
          <cell r="AU132">
            <v>-535.77507500000002</v>
          </cell>
          <cell r="AV132">
            <v>0</v>
          </cell>
          <cell r="AW132">
            <v>0</v>
          </cell>
          <cell r="AX132">
            <v>0</v>
          </cell>
          <cell r="AY132">
            <v>0</v>
          </cell>
          <cell r="AZ132">
            <v>0</v>
          </cell>
          <cell r="BA132">
            <v>0</v>
          </cell>
          <cell r="BB132">
            <v>0</v>
          </cell>
          <cell r="BC132">
            <v>-535.77507500000002</v>
          </cell>
          <cell r="BD132">
            <v>-535.77507500000002</v>
          </cell>
          <cell r="BE132">
            <v>-535.77507500000002</v>
          </cell>
          <cell r="BF132">
            <v>-535.77507500000002</v>
          </cell>
          <cell r="BG132">
            <v>-535.77507500000002</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-535.77507500000002</v>
          </cell>
          <cell r="BV132">
            <v>-535.77507500000002</v>
          </cell>
          <cell r="BW132">
            <v>-535.77507500000002</v>
          </cell>
          <cell r="BX132">
            <v>-535.77507500000002</v>
          </cell>
          <cell r="BY132">
            <v>-535.77507500000002</v>
          </cell>
          <cell r="CC132">
            <v>0</v>
          </cell>
          <cell r="CD132">
            <v>0</v>
          </cell>
          <cell r="CE132">
            <v>0</v>
          </cell>
          <cell r="CF132" t="str">
            <v xml:space="preserve">n.a. </v>
          </cell>
        </row>
        <row r="133">
          <cell r="L133">
            <v>94.8</v>
          </cell>
          <cell r="M133">
            <v>-105</v>
          </cell>
          <cell r="N133">
            <v>-10.200000000000003</v>
          </cell>
          <cell r="Q133">
            <v>595.94749245600042</v>
          </cell>
          <cell r="R133">
            <v>-251.27533483599836</v>
          </cell>
          <cell r="S133">
            <v>-10.254984196850273</v>
          </cell>
          <cell r="T133">
            <v>-286.97066170500148</v>
          </cell>
          <cell r="U133">
            <v>-1.2077301720019022</v>
          </cell>
          <cell r="V133">
            <v>-660.1746036530003</v>
          </cell>
          <cell r="W133">
            <v>482.81655199699526</v>
          </cell>
          <cell r="X133">
            <v>-611.9553765628807</v>
          </cell>
          <cell r="Y133">
            <v>405.64961087700249</v>
          </cell>
          <cell r="Z133">
            <v>998.17860344000019</v>
          </cell>
          <cell r="AA133">
            <v>-216.77900611873474</v>
          </cell>
          <cell r="AB133">
            <v>8.8091092508424063E-2</v>
          </cell>
          <cell r="AC133">
            <v>-9.7569248031482342E-2</v>
          </cell>
          <cell r="AD133">
            <v>-9.4781555230582879E-3</v>
          </cell>
          <cell r="AE133">
            <v>-30</v>
          </cell>
          <cell r="AF133">
            <v>0</v>
          </cell>
          <cell r="AG133">
            <v>0</v>
          </cell>
          <cell r="AH133">
            <v>0</v>
          </cell>
          <cell r="AI133">
            <v>0</v>
          </cell>
          <cell r="AJ133">
            <v>0</v>
          </cell>
          <cell r="AK133">
            <v>0</v>
          </cell>
          <cell r="AL133">
            <v>0</v>
          </cell>
          <cell r="AM133">
            <v>0</v>
          </cell>
          <cell r="AN133">
            <v>0</v>
          </cell>
          <cell r="AO133">
            <v>0</v>
          </cell>
          <cell r="AP133">
            <v>-423.47924342399983</v>
          </cell>
          <cell r="AQ133">
            <v>-424.05333033900024</v>
          </cell>
          <cell r="AR133">
            <v>595.94749245600042</v>
          </cell>
          <cell r="AS133">
            <v>-251.27533483599836</v>
          </cell>
          <cell r="AT133">
            <v>-10.254984196850273</v>
          </cell>
          <cell r="AU133">
            <v>-286.97066170500148</v>
          </cell>
          <cell r="AV133">
            <v>-1.2077301720019022</v>
          </cell>
          <cell r="AW133">
            <v>-660.1746036530003</v>
          </cell>
          <cell r="AX133">
            <v>482.81655199699526</v>
          </cell>
          <cell r="AY133">
            <v>-877.53257376300007</v>
          </cell>
          <cell r="AZ133">
            <v>-281.58508130699965</v>
          </cell>
          <cell r="BA133">
            <v>-532.86041614299802</v>
          </cell>
          <cell r="BB133">
            <v>-543.11540033984829</v>
          </cell>
          <cell r="BC133">
            <v>-830.08606204484977</v>
          </cell>
          <cell r="BD133">
            <v>-831.29379221685167</v>
          </cell>
          <cell r="BE133">
            <v>-1491.468395869852</v>
          </cell>
          <cell r="BF133">
            <v>-1008.6518438728567</v>
          </cell>
          <cell r="BG133">
            <v>-1620.6072204357374</v>
          </cell>
          <cell r="BH133">
            <v>-30</v>
          </cell>
          <cell r="BI133">
            <v>-30</v>
          </cell>
          <cell r="BJ133">
            <v>-30</v>
          </cell>
          <cell r="BK133">
            <v>-30</v>
          </cell>
          <cell r="BL133">
            <v>-30</v>
          </cell>
          <cell r="BM133">
            <v>-30</v>
          </cell>
          <cell r="BN133">
            <v>-30</v>
          </cell>
          <cell r="BO133">
            <v>-30</v>
          </cell>
          <cell r="BP133">
            <v>-30</v>
          </cell>
          <cell r="BQ133">
            <v>-847.53257376300007</v>
          </cell>
          <cell r="BR133">
            <v>-251.58508130699965</v>
          </cell>
          <cell r="BS133">
            <v>-502.86041614299802</v>
          </cell>
          <cell r="BT133">
            <v>-513.11540033984829</v>
          </cell>
          <cell r="BU133">
            <v>-800.08606204484977</v>
          </cell>
          <cell r="BV133">
            <v>-801.29379221685167</v>
          </cell>
          <cell r="BW133">
            <v>-1461.468395869852</v>
          </cell>
          <cell r="BX133">
            <v>-978.65184387285672</v>
          </cell>
          <cell r="BY133">
            <v>-1590.6072204357374</v>
          </cell>
          <cell r="BZ133">
            <v>86.139874999999989</v>
          </cell>
          <cell r="CA133">
            <v>-2.8554246210000165</v>
          </cell>
          <cell r="CB133">
            <v>298.95542462100002</v>
          </cell>
          <cell r="CC133">
            <v>-281.58508130699965</v>
          </cell>
          <cell r="CD133">
            <v>382.23987499999998</v>
          </cell>
          <cell r="CE133">
            <v>-663.82495630699964</v>
          </cell>
          <cell r="CF133">
            <v>-173.66711317258557</v>
          </cell>
        </row>
        <row r="134">
          <cell r="G134" t="str">
            <v>Utilización Portafolio Tesoreria</v>
          </cell>
          <cell r="L134">
            <v>37</v>
          </cell>
          <cell r="N134">
            <v>37</v>
          </cell>
          <cell r="O134">
            <v>-423.47924342399983</v>
          </cell>
          <cell r="P134">
            <v>-424.05333033900024</v>
          </cell>
          <cell r="Q134">
            <v>595.94749245600042</v>
          </cell>
          <cell r="R134">
            <v>-251.27533483599836</v>
          </cell>
          <cell r="S134">
            <v>-10.254984196850273</v>
          </cell>
          <cell r="T134">
            <v>-286.97066170500148</v>
          </cell>
          <cell r="U134">
            <v>-1.2077301720019022</v>
          </cell>
          <cell r="V134">
            <v>-660.1746036530003</v>
          </cell>
          <cell r="W134">
            <v>482.81655199699526</v>
          </cell>
          <cell r="X134">
            <v>-611.9553765628807</v>
          </cell>
          <cell r="Y134">
            <v>405.64961087700249</v>
          </cell>
          <cell r="Z134">
            <v>998.17860344000019</v>
          </cell>
          <cell r="AA134">
            <v>-186.77900611873474</v>
          </cell>
          <cell r="AB134">
            <v>3.4381544544427114E-2</v>
          </cell>
          <cell r="AC134" t="str">
            <v/>
          </cell>
          <cell r="AD134">
            <v>3.4381544544427114E-2</v>
          </cell>
          <cell r="AE134">
            <v>0</v>
          </cell>
          <cell r="AF134">
            <v>0</v>
          </cell>
          <cell r="AG134">
            <v>0</v>
          </cell>
          <cell r="AH134">
            <v>0</v>
          </cell>
          <cell r="AI134">
            <v>0</v>
          </cell>
          <cell r="AJ134">
            <v>0</v>
          </cell>
          <cell r="AK134">
            <v>0</v>
          </cell>
          <cell r="AL134">
            <v>0</v>
          </cell>
          <cell r="AM134">
            <v>0</v>
          </cell>
          <cell r="AN134">
            <v>0</v>
          </cell>
          <cell r="AO134">
            <v>0</v>
          </cell>
          <cell r="AP134">
            <v>-423.47924342399983</v>
          </cell>
          <cell r="AQ134">
            <v>-424.05333033900024</v>
          </cell>
          <cell r="AR134">
            <v>595.94749245600042</v>
          </cell>
          <cell r="AS134">
            <v>-251.27533483599836</v>
          </cell>
          <cell r="AT134">
            <v>-10.254984196850273</v>
          </cell>
          <cell r="AU134">
            <v>-286.97066170500148</v>
          </cell>
          <cell r="AV134">
            <v>-1.2077301720019022</v>
          </cell>
          <cell r="AW134">
            <v>-660.1746036530003</v>
          </cell>
          <cell r="AX134">
            <v>482.81655199699526</v>
          </cell>
          <cell r="AY134">
            <v>-847.53257376300007</v>
          </cell>
          <cell r="AZ134">
            <v>-251.58508130699965</v>
          </cell>
          <cell r="BA134">
            <v>-502.86041614299802</v>
          </cell>
          <cell r="BB134">
            <v>-513.11540033984829</v>
          </cell>
          <cell r="BC134">
            <v>-800.08606204484977</v>
          </cell>
          <cell r="BD134">
            <v>-801.29379221685167</v>
          </cell>
          <cell r="BE134">
            <v>-1461.468395869852</v>
          </cell>
          <cell r="BF134">
            <v>-978.65184387285672</v>
          </cell>
          <cell r="BG134">
            <v>-1590.6072204357374</v>
          </cell>
          <cell r="BH134">
            <v>0</v>
          </cell>
          <cell r="BI134">
            <v>0</v>
          </cell>
          <cell r="BJ134">
            <v>0</v>
          </cell>
          <cell r="BK134">
            <v>0</v>
          </cell>
          <cell r="BL134">
            <v>0</v>
          </cell>
          <cell r="BM134">
            <v>0</v>
          </cell>
          <cell r="BN134">
            <v>0</v>
          </cell>
          <cell r="BO134">
            <v>0</v>
          </cell>
          <cell r="BP134">
            <v>0</v>
          </cell>
          <cell r="BQ134">
            <v>-847.53257376300007</v>
          </cell>
          <cell r="BR134">
            <v>-251.58508130699965</v>
          </cell>
          <cell r="BS134">
            <v>-502.86041614299802</v>
          </cell>
          <cell r="BT134">
            <v>-513.11540033984829</v>
          </cell>
          <cell r="BU134">
            <v>-800.08606204484977</v>
          </cell>
          <cell r="BV134">
            <v>-801.29379221685167</v>
          </cell>
          <cell r="BW134">
            <v>-1461.468395869852</v>
          </cell>
          <cell r="BX134">
            <v>-978.65184387285672</v>
          </cell>
          <cell r="BY134">
            <v>-1590.6072204357374</v>
          </cell>
          <cell r="BZ134">
            <v>86.139874999999989</v>
          </cell>
          <cell r="CA134">
            <v>-2.8554246210000165</v>
          </cell>
          <cell r="CB134">
            <v>298.95542462100002</v>
          </cell>
          <cell r="CC134">
            <v>-251.58508130699965</v>
          </cell>
          <cell r="CD134">
            <v>382.23987499999998</v>
          </cell>
          <cell r="CE134">
            <v>-633.82495630699964</v>
          </cell>
          <cell r="CF134">
            <v>-165.81863844189456</v>
          </cell>
          <cell r="CK134">
            <v>100</v>
          </cell>
          <cell r="CL134">
            <v>-100</v>
          </cell>
          <cell r="CM134">
            <v>-200</v>
          </cell>
        </row>
        <row r="135">
          <cell r="G135" t="str">
            <v>Utilización Cartera FSA</v>
          </cell>
          <cell r="M135">
            <v>-105</v>
          </cell>
          <cell r="N135">
            <v>-105</v>
          </cell>
          <cell r="O135">
            <v>-30</v>
          </cell>
          <cell r="P135">
            <v>0</v>
          </cell>
          <cell r="Q135">
            <v>0</v>
          </cell>
          <cell r="R135">
            <v>0</v>
          </cell>
          <cell r="S135">
            <v>0</v>
          </cell>
          <cell r="T135">
            <v>0</v>
          </cell>
          <cell r="U135">
            <v>0</v>
          </cell>
          <cell r="V135">
            <v>0</v>
          </cell>
          <cell r="W135">
            <v>0</v>
          </cell>
          <cell r="X135">
            <v>0</v>
          </cell>
          <cell r="Y135">
            <v>0</v>
          </cell>
          <cell r="Z135">
            <v>0</v>
          </cell>
          <cell r="AA135">
            <v>-30</v>
          </cell>
          <cell r="AB135" t="str">
            <v/>
          </cell>
          <cell r="AC135">
            <v>-9.7569248031482342E-2</v>
          </cell>
          <cell r="AD135">
            <v>-9.7569248031482342E-2</v>
          </cell>
          <cell r="AE135">
            <v>-30</v>
          </cell>
          <cell r="AP135">
            <v>0</v>
          </cell>
          <cell r="AQ135">
            <v>0</v>
          </cell>
          <cell r="AR135">
            <v>0</v>
          </cell>
          <cell r="AS135">
            <v>0</v>
          </cell>
          <cell r="AT135">
            <v>0</v>
          </cell>
          <cell r="AU135">
            <v>0</v>
          </cell>
          <cell r="AV135">
            <v>0</v>
          </cell>
          <cell r="AW135">
            <v>0</v>
          </cell>
          <cell r="AX135">
            <v>0</v>
          </cell>
          <cell r="AY135">
            <v>-30</v>
          </cell>
          <cell r="AZ135">
            <v>-30</v>
          </cell>
          <cell r="BA135">
            <v>-30</v>
          </cell>
          <cell r="BB135">
            <v>-30</v>
          </cell>
          <cell r="BC135">
            <v>-30</v>
          </cell>
          <cell r="BD135">
            <v>-30</v>
          </cell>
          <cell r="BE135">
            <v>-30</v>
          </cell>
          <cell r="BF135">
            <v>-30</v>
          </cell>
          <cell r="BG135">
            <v>-30</v>
          </cell>
          <cell r="BH135">
            <v>-30</v>
          </cell>
          <cell r="BI135">
            <v>-30</v>
          </cell>
          <cell r="BJ135">
            <v>-30</v>
          </cell>
          <cell r="BK135">
            <v>-30</v>
          </cell>
          <cell r="BL135">
            <v>-30</v>
          </cell>
          <cell r="BM135">
            <v>-30</v>
          </cell>
          <cell r="BN135">
            <v>-30</v>
          </cell>
          <cell r="BO135">
            <v>-30</v>
          </cell>
          <cell r="BP135">
            <v>-30</v>
          </cell>
          <cell r="BR135">
            <v>0</v>
          </cell>
          <cell r="BW135">
            <v>0</v>
          </cell>
          <cell r="BX135">
            <v>0</v>
          </cell>
          <cell r="BY135">
            <v>0</v>
          </cell>
          <cell r="CC135">
            <v>-30</v>
          </cell>
          <cell r="CD135">
            <v>0</v>
          </cell>
          <cell r="CE135">
            <v>-30</v>
          </cell>
          <cell r="CF135" t="str">
            <v xml:space="preserve">n.a. </v>
          </cell>
        </row>
        <row r="136">
          <cell r="Q136">
            <v>113.60904076154917</v>
          </cell>
          <cell r="R136">
            <v>-30.31941150553935</v>
          </cell>
          <cell r="S136">
            <v>47.558428417285803</v>
          </cell>
          <cell r="T136">
            <v>-21.640834195668504</v>
          </cell>
          <cell r="U136">
            <v>2.8244104159981589</v>
          </cell>
          <cell r="V136">
            <v>-57.23175594150689</v>
          </cell>
          <cell r="W136">
            <v>31.669447855394424</v>
          </cell>
          <cell r="X136">
            <v>5.1598940377396048</v>
          </cell>
          <cell r="Y136">
            <v>-29.310037596407653</v>
          </cell>
          <cell r="Z136">
            <v>-961.60703299351542</v>
          </cell>
          <cell r="AA136">
            <v>-1106.553734344036</v>
          </cell>
          <cell r="AE136">
            <v>-210.15052579043538</v>
          </cell>
          <cell r="AF136">
            <v>-1151.2558269251037</v>
          </cell>
          <cell r="AG136">
            <v>1039.6382495434837</v>
          </cell>
          <cell r="AH136">
            <v>-61.374269149178588</v>
          </cell>
          <cell r="AI136">
            <v>451.23160132242594</v>
          </cell>
          <cell r="AJ136">
            <v>-273.17633927222118</v>
          </cell>
          <cell r="AK136">
            <v>-309.61031192671675</v>
          </cell>
          <cell r="AL136">
            <v>44.178295141698243</v>
          </cell>
          <cell r="AM136">
            <v>771.34997909165463</v>
          </cell>
          <cell r="AN136">
            <v>-209.11460288629979</v>
          </cell>
          <cell r="AO136">
            <v>216.59155491452424</v>
          </cell>
          <cell r="AP136">
            <v>115.52501771650657</v>
          </cell>
          <cell r="AQ136">
            <v>1038.6154513996673</v>
          </cell>
          <cell r="AR136">
            <v>-926.02920878193447</v>
          </cell>
          <cell r="AS136">
            <v>31.054857643639238</v>
          </cell>
          <cell r="AT136">
            <v>-403.67317290514012</v>
          </cell>
          <cell r="AU136">
            <v>251.53550507655268</v>
          </cell>
          <cell r="AV136">
            <v>312.43472234271491</v>
          </cell>
          <cell r="AW136">
            <v>-101.41005108320513</v>
          </cell>
          <cell r="AX136">
            <v>-739.68053123626021</v>
          </cell>
          <cell r="AZ136">
            <v>-93.656842837816058</v>
          </cell>
          <cell r="BA136">
            <v>-123.97625434335541</v>
          </cell>
          <cell r="BB136">
            <v>-76.417825926069611</v>
          </cell>
          <cell r="BC136">
            <v>-98.058660121738114</v>
          </cell>
          <cell r="BD136">
            <v>-95.234249705739956</v>
          </cell>
          <cell r="BE136">
            <v>-152.46600564724685</v>
          </cell>
          <cell r="BF136">
            <v>-120.79655779185242</v>
          </cell>
          <cell r="BG136">
            <v>-115.63666375411282</v>
          </cell>
          <cell r="BI136">
            <v>-321.76810317205536</v>
          </cell>
          <cell r="BJ136">
            <v>-383.14237232123395</v>
          </cell>
          <cell r="BK136">
            <v>68.089229001191995</v>
          </cell>
          <cell r="BL136">
            <v>-205.08711027102919</v>
          </cell>
          <cell r="BM136">
            <v>-514.69742219774594</v>
          </cell>
          <cell r="BN136">
            <v>-470.51912705604769</v>
          </cell>
          <cell r="BO136">
            <v>300.83085203560694</v>
          </cell>
          <cell r="BP136">
            <v>91.716249149307146</v>
          </cell>
          <cell r="BR136">
            <v>228.11126033423932</v>
          </cell>
          <cell r="BS136">
            <v>259.16611797787857</v>
          </cell>
          <cell r="BT136">
            <v>-144.50705492726161</v>
          </cell>
          <cell r="BU136">
            <v>107.02845014929107</v>
          </cell>
          <cell r="BV136">
            <v>419.46317249200598</v>
          </cell>
          <cell r="BW136">
            <v>318.05312140880085</v>
          </cell>
          <cell r="BX136">
            <v>-421.62740982745936</v>
          </cell>
          <cell r="BY136">
            <v>-207.35291290341996</v>
          </cell>
        </row>
        <row r="138">
          <cell r="L138" t="e">
            <v>#REF!</v>
          </cell>
          <cell r="M138" t="e">
            <v>#REF!</v>
          </cell>
          <cell r="N138" t="e">
            <v>#REF!</v>
          </cell>
          <cell r="Q138">
            <v>-0.79000766994919547</v>
          </cell>
          <cell r="R138">
            <v>-0.43049320683379838</v>
          </cell>
          <cell r="S138">
            <v>-0.48403066273858475</v>
          </cell>
          <cell r="T138">
            <v>-3.8852950773584048E-2</v>
          </cell>
          <cell r="U138">
            <v>-0.3206496208671315</v>
          </cell>
          <cell r="V138">
            <v>9.562612705269638E-2</v>
          </cell>
          <cell r="W138">
            <v>-0.65205444179038829</v>
          </cell>
          <cell r="X138">
            <v>-5.8027305690301609E-2</v>
          </cell>
          <cell r="Y138">
            <v>-0.48998102346839589</v>
          </cell>
          <cell r="Z138">
            <v>-0.56185284450601147</v>
          </cell>
          <cell r="AA138">
            <v>-4.2729845599122473</v>
          </cell>
          <cell r="AE138">
            <v>-0.53521054154452552</v>
          </cell>
          <cell r="AF138">
            <v>2.7754264239313552E-2</v>
          </cell>
          <cell r="AG138">
            <v>-1.1456093074019198</v>
          </cell>
          <cell r="AH138">
            <v>-0.35615567751754668</v>
          </cell>
          <cell r="AI138">
            <v>-0.52217327172586681</v>
          </cell>
          <cell r="AJ138">
            <v>-9.847940856806757E-2</v>
          </cell>
          <cell r="AK138">
            <v>-0.34687602043023491</v>
          </cell>
          <cell r="AL138">
            <v>-1.9635869476435593E-2</v>
          </cell>
          <cell r="AM138">
            <v>-0.67223226203119335</v>
          </cell>
          <cell r="AN138">
            <v>-8.2522905259526158E-2</v>
          </cell>
          <cell r="AO138">
            <v>-0.51089136392136736</v>
          </cell>
          <cell r="AP138">
            <v>2.5497384360563369E-2</v>
          </cell>
          <cell r="AQ138">
            <v>-6.0702067402903279E-2</v>
          </cell>
          <cell r="AR138">
            <v>0.35560163745272433</v>
          </cell>
          <cell r="AS138">
            <v>-7.4337529316251705E-2</v>
          </cell>
          <cell r="AT138">
            <v>3.8142608987282056E-2</v>
          </cell>
          <cell r="AU138">
            <v>5.9626457794483521E-2</v>
          </cell>
          <cell r="AV138">
            <v>-2.6226399563103409E-2</v>
          </cell>
          <cell r="AW138">
            <v>-0.11526199652913197</v>
          </cell>
          <cell r="AX138">
            <v>2.0177820240805056E-2</v>
          </cell>
          <cell r="AY138">
            <v>-0.55180097298288122</v>
          </cell>
          <cell r="AZ138">
            <v>-1.3492105135737171</v>
          </cell>
          <cell r="BA138">
            <v>-1.7829788804630282</v>
          </cell>
          <cell r="BB138">
            <v>-2.2703017157357848</v>
          </cell>
          <cell r="BC138">
            <v>-2.3135609162143322</v>
          </cell>
          <cell r="BD138">
            <v>-2.6367398101647255</v>
          </cell>
          <cell r="BE138">
            <v>-2.5440057309838138</v>
          </cell>
          <cell r="BF138">
            <v>-3.2038829918709091</v>
          </cell>
          <cell r="BG138">
            <v>-3.2619102975612089</v>
          </cell>
          <cell r="BH138">
            <v>-0.56135062059688057</v>
          </cell>
          <cell r="BI138">
            <v>-1.6530655847071318</v>
          </cell>
          <cell r="BJ138">
            <v>-2.0092212622246777</v>
          </cell>
          <cell r="BK138">
            <v>-2.5313945339505444</v>
          </cell>
          <cell r="BL138">
            <v>-2.629873942518612</v>
          </cell>
          <cell r="BM138">
            <v>-2.9767499629488472</v>
          </cell>
          <cell r="BN138">
            <v>-2.9963858324252834</v>
          </cell>
          <cell r="BO138">
            <v>-3.6686180944564768</v>
          </cell>
          <cell r="BP138">
            <v>-3.7511409997160028</v>
          </cell>
          <cell r="BQ138">
            <v>9.5496476139996216E-3</v>
          </cell>
          <cell r="BR138">
            <v>0.30385507113341426</v>
          </cell>
          <cell r="BS138">
            <v>0.2262423817616501</v>
          </cell>
          <cell r="BT138">
            <v>0.26109281821475877</v>
          </cell>
          <cell r="BU138">
            <v>0.31631302630427965</v>
          </cell>
          <cell r="BV138">
            <v>0.34001015278412228</v>
          </cell>
          <cell r="BW138">
            <v>0.45238010144146967</v>
          </cell>
          <cell r="BX138">
            <v>0.46473510258556772</v>
          </cell>
          <cell r="BY138">
            <v>0.48923070215479392</v>
          </cell>
          <cell r="BZ138">
            <v>-0.39553762640049328</v>
          </cell>
          <cell r="CA138">
            <v>-4.0176828879510539E-2</v>
          </cell>
          <cell r="CB138">
            <v>-0.71847181882567046</v>
          </cell>
          <cell r="CC138">
            <v>-1.3492105135737171</v>
          </cell>
          <cell r="CD138">
            <v>-1.1541862741056743</v>
          </cell>
          <cell r="CE138">
            <v>-0.19502423946804281</v>
          </cell>
        </row>
        <row r="139">
          <cell r="L139" t="e">
            <v>#REF!</v>
          </cell>
          <cell r="M139" t="e">
            <v>#REF!</v>
          </cell>
          <cell r="N139" t="e">
            <v>#REF!</v>
          </cell>
          <cell r="Q139">
            <v>-0.78861382354874565</v>
          </cell>
          <cell r="R139">
            <v>-0.428913514246622</v>
          </cell>
          <cell r="S139">
            <v>-0.48403066273858475</v>
          </cell>
          <cell r="T139">
            <v>0.45521913663916991</v>
          </cell>
          <cell r="U139">
            <v>-0.32058710341698765</v>
          </cell>
          <cell r="V139">
            <v>9.562612705269638E-2</v>
          </cell>
          <cell r="W139">
            <v>-0.65205444179038829</v>
          </cell>
          <cell r="X139">
            <v>-5.8027305690301609E-2</v>
          </cell>
          <cell r="Y139">
            <v>-0.48998102346839589</v>
          </cell>
          <cell r="Z139">
            <v>-0.56185284450601147</v>
          </cell>
          <cell r="AA139">
            <v>-3.623055930701176</v>
          </cell>
          <cell r="AE139">
            <v>-0.53521054154452552</v>
          </cell>
          <cell r="AF139">
            <v>0.17802058312874625</v>
          </cell>
          <cell r="AG139">
            <v>-1.1456093074019198</v>
          </cell>
          <cell r="AH139">
            <v>-0.35615567751754668</v>
          </cell>
          <cell r="AI139">
            <v>-0.52217327172586681</v>
          </cell>
          <cell r="AJ139">
            <v>-9.847940856806757E-2</v>
          </cell>
          <cell r="AK139">
            <v>0.15026252906350845</v>
          </cell>
          <cell r="AL139">
            <v>-1.9635869476435593E-2</v>
          </cell>
          <cell r="AM139">
            <v>-0.67223226203119335</v>
          </cell>
          <cell r="AN139">
            <v>-8.2522905259526158E-2</v>
          </cell>
          <cell r="AO139">
            <v>-0.51089136392136736</v>
          </cell>
          <cell r="AP139">
            <v>2.5497384360563369E-2</v>
          </cell>
          <cell r="AQ139">
            <v>-5.8147900931788565E-2</v>
          </cell>
          <cell r="AR139">
            <v>0.35699548385317414</v>
          </cell>
          <cell r="AS139">
            <v>-7.275783672907532E-2</v>
          </cell>
          <cell r="AT139">
            <v>3.8142608987282056E-2</v>
          </cell>
          <cell r="AU139">
            <v>0.55369854520723749</v>
          </cell>
          <cell r="AV139">
            <v>0.47084963248049611</v>
          </cell>
          <cell r="AW139">
            <v>-0.11526199652913197</v>
          </cell>
          <cell r="AX139">
            <v>2.0177820240805056E-2</v>
          </cell>
          <cell r="AY139">
            <v>-0.39898048762233385</v>
          </cell>
          <cell r="AZ139">
            <v>-1.1949961818127197</v>
          </cell>
          <cell r="BA139">
            <v>-1.6271848561148543</v>
          </cell>
          <cell r="BB139">
            <v>-2.1145076913876113</v>
          </cell>
          <cell r="BC139">
            <v>-1.6636948044534048</v>
          </cell>
          <cell r="BD139">
            <v>-1.9868111809536542</v>
          </cell>
          <cell r="BE139">
            <v>-1.8940771017727429</v>
          </cell>
          <cell r="BF139">
            <v>-2.5539543626598382</v>
          </cell>
          <cell r="BG139">
            <v>-2.6119816683501371</v>
          </cell>
          <cell r="BH139">
            <v>-0.41108430170744792</v>
          </cell>
          <cell r="BI139">
            <v>-1.5027992658176992</v>
          </cell>
          <cell r="BJ139">
            <v>-1.8589549433352448</v>
          </cell>
          <cell r="BK139">
            <v>-2.3811282150611115</v>
          </cell>
          <cell r="BL139">
            <v>-2.4796076236291791</v>
          </cell>
          <cell r="BM139">
            <v>-2.3293450945656708</v>
          </cell>
          <cell r="BN139">
            <v>-2.3489809640421075</v>
          </cell>
          <cell r="BO139">
            <v>-3.0212132260733009</v>
          </cell>
          <cell r="BP139">
            <v>-3.1037361313328269</v>
          </cell>
          <cell r="BQ139">
            <v>1.2103814085114352E-2</v>
          </cell>
          <cell r="BR139">
            <v>0.30780308400497874</v>
          </cell>
          <cell r="BS139">
            <v>0.23177008722039097</v>
          </cell>
          <cell r="BT139">
            <v>0.26662052367349964</v>
          </cell>
          <cell r="BU139">
            <v>0.81591281917577452</v>
          </cell>
          <cell r="BV139">
            <v>0.34253391361201752</v>
          </cell>
          <cell r="BW139">
            <v>0.45490386226936463</v>
          </cell>
          <cell r="BX139">
            <v>0.46725886341346268</v>
          </cell>
          <cell r="BY139">
            <v>0.49175446298268977</v>
          </cell>
          <cell r="BZ139">
            <v>-0.39553762640049328</v>
          </cell>
          <cell r="CA139">
            <v>-4.0176828879510539E-2</v>
          </cell>
          <cell r="CB139">
            <v>-0.71847181882567046</v>
          </cell>
          <cell r="CC139">
            <v>-1.1949961818127197</v>
          </cell>
          <cell r="CD139">
            <v>-1.1541862741056743</v>
          </cell>
          <cell r="CE139">
            <v>-4.0809907707045401E-2</v>
          </cell>
        </row>
        <row r="140">
          <cell r="AP140">
            <v>0</v>
          </cell>
          <cell r="AQ140">
            <v>0</v>
          </cell>
          <cell r="AR140">
            <v>0</v>
          </cell>
          <cell r="AS140">
            <v>0</v>
          </cell>
          <cell r="AT140">
            <v>0</v>
          </cell>
        </row>
        <row r="141">
          <cell r="N141">
            <v>35781.130642476855</v>
          </cell>
          <cell r="AP141">
            <v>0</v>
          </cell>
          <cell r="AQ141">
            <v>0</v>
          </cell>
          <cell r="AR141">
            <v>0</v>
          </cell>
          <cell r="AS141">
            <v>0</v>
          </cell>
          <cell r="AT141">
            <v>0</v>
          </cell>
        </row>
        <row r="142">
          <cell r="L142" t="e">
            <v>#REF!</v>
          </cell>
          <cell r="M142" t="e">
            <v>#REF!</v>
          </cell>
          <cell r="N142" t="e">
            <v>#REF!</v>
          </cell>
          <cell r="Q142">
            <v>76.535133318163403</v>
          </cell>
          <cell r="R142">
            <v>97.942742984624218</v>
          </cell>
          <cell r="S142">
            <v>53.422788509173181</v>
          </cell>
          <cell r="T142">
            <v>71.912813169509292</v>
          </cell>
          <cell r="U142">
            <v>70.55560521390862</v>
          </cell>
          <cell r="V142">
            <v>127.1873279736335</v>
          </cell>
          <cell r="W142">
            <v>94.59926169735175</v>
          </cell>
          <cell r="X142">
            <v>47.588840544149178</v>
          </cell>
          <cell r="Y142">
            <v>82.058772178296437</v>
          </cell>
          <cell r="Z142">
            <v>961.60703299351542</v>
          </cell>
          <cell r="AA142">
            <v>1106.5537343440355</v>
          </cell>
          <cell r="AE142">
            <v>253.7</v>
          </cell>
          <cell r="AF142">
            <v>1258.9000000000001</v>
          </cell>
          <cell r="AG142">
            <v>307.5</v>
          </cell>
          <cell r="AH142">
            <v>628.6</v>
          </cell>
          <cell r="AI142">
            <v>373.7</v>
          </cell>
          <cell r="AJ142">
            <v>374.7</v>
          </cell>
          <cell r="AP142">
            <v>-16.309425259404492</v>
          </cell>
          <cell r="AR142">
            <v>-230.96486668183661</v>
          </cell>
          <cell r="AS142">
            <v>-530.65725701537576</v>
          </cell>
          <cell r="AT142">
            <v>-320.2772114908268</v>
          </cell>
          <cell r="AY142">
            <v>197.42977902674491</v>
          </cell>
          <cell r="AZ142">
            <v>75.855150407826528</v>
          </cell>
          <cell r="BA142">
            <v>102.64996976197506</v>
          </cell>
          <cell r="BB142">
            <v>51.548641065530546</v>
          </cell>
          <cell r="BH142">
            <v>1303.4074836067064</v>
          </cell>
          <cell r="BI142">
            <v>321.76810317205559</v>
          </cell>
          <cell r="BJ142">
            <v>383.14237232123514</v>
          </cell>
          <cell r="BK142">
            <v>-68.089229001190233</v>
          </cell>
          <cell r="BZ142" t="e">
            <v>#REF!</v>
          </cell>
          <cell r="CA142" t="e">
            <v>#REF!</v>
          </cell>
          <cell r="CB142" t="e">
            <v>#REF!</v>
          </cell>
          <cell r="CC142">
            <v>75.855150407826528</v>
          </cell>
          <cell r="CD142" t="e">
            <v>#REF!</v>
          </cell>
        </row>
        <row r="143">
          <cell r="L143">
            <v>82.168000000000006</v>
          </cell>
          <cell r="N143">
            <v>82.168000000000006</v>
          </cell>
          <cell r="Q143">
            <v>152.01283043028573</v>
          </cell>
          <cell r="R143">
            <v>34.773126812437603</v>
          </cell>
          <cell r="S143">
            <v>66.4884524018901</v>
          </cell>
          <cell r="T143">
            <v>19.435201437592379</v>
          </cell>
          <cell r="U143">
            <v>33.044557190524358</v>
          </cell>
          <cell r="V143">
            <v>41.019891418236647</v>
          </cell>
          <cell r="W143">
            <v>42.606146909500019</v>
          </cell>
          <cell r="X143">
            <v>0</v>
          </cell>
          <cell r="Y143">
            <v>0</v>
          </cell>
          <cell r="AB143">
            <v>7.6353047354769915E-2</v>
          </cell>
          <cell r="AC143" t="str">
            <v/>
          </cell>
          <cell r="AD143">
            <v>7.6353047354769915E-2</v>
          </cell>
          <cell r="AE143">
            <v>80.968000000000018</v>
          </cell>
          <cell r="AF143">
            <v>226.39999999999998</v>
          </cell>
          <cell r="AG143">
            <v>643.80000000000007</v>
          </cell>
          <cell r="AH143">
            <v>268.2</v>
          </cell>
          <cell r="AI143">
            <v>165.3</v>
          </cell>
          <cell r="AJ143">
            <v>164.3</v>
          </cell>
          <cell r="AP143">
            <v>1.1970666666666574</v>
          </cell>
          <cell r="AR143">
            <v>-491.78716956971437</v>
          </cell>
          <cell r="AS143">
            <v>-233.42687318756239</v>
          </cell>
          <cell r="AT143">
            <v>-98.811547598109911</v>
          </cell>
          <cell r="AY143">
            <v>-72.329566940000092</v>
          </cell>
          <cell r="AZ143">
            <v>46.319894589999898</v>
          </cell>
          <cell r="BA143">
            <v>25.815792559999913</v>
          </cell>
          <cell r="BH143">
            <v>-545.96420000000012</v>
          </cell>
          <cell r="BI143">
            <v>-168.72200000000001</v>
          </cell>
          <cell r="BJ143">
            <v>-391.11059999999998</v>
          </cell>
          <cell r="BK143">
            <v>78.130235950914539</v>
          </cell>
          <cell r="BQ143">
            <v>473.63463306000006</v>
          </cell>
          <cell r="BR143">
            <v>215.04189458999991</v>
          </cell>
          <cell r="BS143">
            <v>416.9263925599999</v>
          </cell>
          <cell r="BZ143">
            <v>38.049000000000007</v>
          </cell>
          <cell r="CA143">
            <v>40.092517940000093</v>
          </cell>
          <cell r="CB143">
            <v>60.301548543399676</v>
          </cell>
          <cell r="CC143">
            <v>46.319894589999898</v>
          </cell>
          <cell r="CD143">
            <v>-35.185500000000047</v>
          </cell>
          <cell r="CE143">
            <v>81.505394589999952</v>
          </cell>
          <cell r="CF143">
            <v>231.64483832828816</v>
          </cell>
        </row>
        <row r="144">
          <cell r="L144">
            <v>57.8</v>
          </cell>
          <cell r="N144">
            <v>57.8</v>
          </cell>
          <cell r="Q144">
            <v>38.131343649426853</v>
          </cell>
          <cell r="R144">
            <v>32.850204666647272</v>
          </cell>
          <cell r="S144">
            <v>34.492764524568877</v>
          </cell>
          <cell r="T144">
            <v>30.836777536248412</v>
          </cell>
          <cell r="U144">
            <v>40.335458439382421</v>
          </cell>
          <cell r="V144">
            <v>28.935680613889957</v>
          </cell>
          <cell r="W144">
            <v>83.662562643246162</v>
          </cell>
          <cell r="X144">
            <v>52.748734581888783</v>
          </cell>
          <cell r="Y144">
            <v>52.748734581888783</v>
          </cell>
          <cell r="AA144">
            <v>512.93305881892422</v>
          </cell>
          <cell r="AB144">
            <v>5.3709547963996948E-2</v>
          </cell>
          <cell r="AC144" t="str">
            <v/>
          </cell>
          <cell r="AD144">
            <v>5.3709547963996948E-2</v>
          </cell>
          <cell r="AE144">
            <v>60.6</v>
          </cell>
          <cell r="AF144">
            <v>50.8</v>
          </cell>
          <cell r="AG144">
            <v>638.6</v>
          </cell>
          <cell r="AH144">
            <v>62.8</v>
          </cell>
          <cell r="AI144">
            <v>165.7</v>
          </cell>
          <cell r="AJ144">
            <v>166.7</v>
          </cell>
          <cell r="AP144">
            <v>0</v>
          </cell>
          <cell r="AQ144">
            <v>6.790797581736669</v>
          </cell>
          <cell r="AR144">
            <v>-600.46865635057316</v>
          </cell>
          <cell r="AS144">
            <v>-29.949795333352725</v>
          </cell>
          <cell r="AT144">
            <v>-131.2072354754311</v>
          </cell>
          <cell r="AY144">
            <v>22.476616515600668</v>
          </cell>
          <cell r="AZ144">
            <v>30.407488795600713</v>
          </cell>
          <cell r="BA144">
            <v>-247.67332709439859</v>
          </cell>
          <cell r="BH144">
            <v>-571.36779999999999</v>
          </cell>
          <cell r="BI144">
            <v>2.7899999999999991</v>
          </cell>
          <cell r="BJ144">
            <v>-378.46139999999997</v>
          </cell>
          <cell r="BK144">
            <v>237.14163595091455</v>
          </cell>
          <cell r="BQ144">
            <v>593.84441651560064</v>
          </cell>
          <cell r="BR144">
            <v>27.617488795600714</v>
          </cell>
          <cell r="BS144">
            <v>130.78807290560138</v>
          </cell>
          <cell r="BZ144">
            <v>39</v>
          </cell>
          <cell r="CA144">
            <v>57.800574999999995</v>
          </cell>
          <cell r="CB144">
            <v>13.047924379000294</v>
          </cell>
          <cell r="CC144">
            <v>30.407488795600713</v>
          </cell>
          <cell r="CD144">
            <v>31.245587999999653</v>
          </cell>
          <cell r="CE144">
            <v>-0.83809920439894015</v>
          </cell>
          <cell r="CF144">
            <v>-2.6822961513764731</v>
          </cell>
        </row>
        <row r="145">
          <cell r="AP145">
            <v>0</v>
          </cell>
          <cell r="AQ145">
            <v>0</v>
          </cell>
          <cell r="AR145">
            <v>0</v>
          </cell>
          <cell r="AS145">
            <v>0</v>
          </cell>
          <cell r="AT145">
            <v>0</v>
          </cell>
        </row>
        <row r="146">
          <cell r="Q146">
            <v>66.711860024399471</v>
          </cell>
          <cell r="R146">
            <v>96.791493494399347</v>
          </cell>
          <cell r="S146">
            <v>27.433528871040053</v>
          </cell>
          <cell r="T146">
            <v>22.233528871040054</v>
          </cell>
          <cell r="U146">
            <v>16.033528871040055</v>
          </cell>
          <cell r="V146">
            <v>8.8335288710400555</v>
          </cell>
          <cell r="AP146">
            <v>86.35228332999958</v>
          </cell>
          <cell r="AQ146">
            <v>187.00347658439969</v>
          </cell>
          <cell r="AR146">
            <v>66.711860024399471</v>
          </cell>
          <cell r="AS146">
            <v>96.791493494399347</v>
          </cell>
          <cell r="AT146">
            <v>27.433528871040053</v>
          </cell>
        </row>
        <row r="147">
          <cell r="Q147">
            <v>9.8232732937639327</v>
          </cell>
          <cell r="R147">
            <v>1.1512494902248704</v>
          </cell>
          <cell r="S147">
            <v>25.989259638133127</v>
          </cell>
          <cell r="T147">
            <v>49.679284298469241</v>
          </cell>
          <cell r="U147">
            <v>54.522076342868566</v>
          </cell>
          <cell r="V147">
            <v>118.35379910259344</v>
          </cell>
          <cell r="AP147">
            <v>151.03829141059592</v>
          </cell>
          <cell r="AQ147">
            <v>16.211476176744696</v>
          </cell>
          <cell r="AR147">
            <v>9.8232732937639327</v>
          </cell>
          <cell r="AS147">
            <v>1.1512494902248704</v>
          </cell>
          <cell r="AT147">
            <v>25.989259638133127</v>
          </cell>
        </row>
        <row r="148">
          <cell r="AP148">
            <v>0</v>
          </cell>
          <cell r="AQ148">
            <v>0</v>
          </cell>
          <cell r="AR148">
            <v>0</v>
          </cell>
          <cell r="AS148">
            <v>0</v>
          </cell>
          <cell r="AT148">
            <v>0</v>
          </cell>
        </row>
        <row r="149">
          <cell r="AP149">
            <v>0</v>
          </cell>
          <cell r="AQ149">
            <v>0</v>
          </cell>
          <cell r="AR149">
            <v>0</v>
          </cell>
          <cell r="AS149">
            <v>0</v>
          </cell>
          <cell r="AT149">
            <v>0</v>
          </cell>
        </row>
        <row r="150">
          <cell r="L150">
            <v>1118.2606389705827</v>
          </cell>
          <cell r="Q150">
            <v>1062.0999999999999</v>
          </cell>
          <cell r="R150">
            <v>1060.5999999999999</v>
          </cell>
          <cell r="S150">
            <v>1075.2</v>
          </cell>
          <cell r="T150">
            <v>0</v>
          </cell>
          <cell r="U150">
            <v>0</v>
          </cell>
          <cell r="AP150">
            <v>1027.0999999999999</v>
          </cell>
          <cell r="AQ150">
            <v>1074.2</v>
          </cell>
          <cell r="AR150">
            <v>1062.0999999999999</v>
          </cell>
          <cell r="AS150">
            <v>1060.5999999999999</v>
          </cell>
          <cell r="AT150">
            <v>1075.2</v>
          </cell>
        </row>
        <row r="151">
          <cell r="L151" t="e">
            <v>#REF!</v>
          </cell>
          <cell r="AE151">
            <v>-23.5</v>
          </cell>
          <cell r="AF151">
            <v>-23.5</v>
          </cell>
          <cell r="AG151">
            <v>23.5</v>
          </cell>
          <cell r="AH151">
            <v>23.5</v>
          </cell>
          <cell r="AP151">
            <v>23.5</v>
          </cell>
          <cell r="AQ151">
            <v>23.5</v>
          </cell>
          <cell r="AR151">
            <v>-23.5</v>
          </cell>
          <cell r="AS151">
            <v>-23.5</v>
          </cell>
          <cell r="AT151">
            <v>0</v>
          </cell>
        </row>
        <row r="152">
          <cell r="Q152">
            <v>54.716666666666669</v>
          </cell>
          <cell r="R152">
            <v>54.716666666666669</v>
          </cell>
          <cell r="S152">
            <v>54.716666666666669</v>
          </cell>
          <cell r="T152">
            <v>54.716666666666669</v>
          </cell>
          <cell r="U152">
            <v>54.716666666666669</v>
          </cell>
          <cell r="V152">
            <v>54.716666666666669</v>
          </cell>
          <cell r="W152">
            <v>54.716666666666669</v>
          </cell>
          <cell r="X152">
            <v>54.716666666666669</v>
          </cell>
          <cell r="Y152">
            <v>54.716666666666669</v>
          </cell>
          <cell r="Z152">
            <v>54.716666666666669</v>
          </cell>
          <cell r="AP152">
            <v>54.716666666666669</v>
          </cell>
          <cell r="AQ152">
            <v>54.716666666666669</v>
          </cell>
          <cell r="AR152">
            <v>54.716666666666669</v>
          </cell>
          <cell r="AS152">
            <v>54.716666666666669</v>
          </cell>
          <cell r="AT152">
            <v>54.716666666666669</v>
          </cell>
        </row>
        <row r="153">
          <cell r="Q153">
            <v>1.6583333333333332</v>
          </cell>
          <cell r="R153">
            <v>1.6583333333333332</v>
          </cell>
          <cell r="S153">
            <v>1.6583333333333332</v>
          </cell>
          <cell r="T153">
            <v>1.6583333333333332</v>
          </cell>
          <cell r="U153">
            <v>1.6583333333333332</v>
          </cell>
          <cell r="V153">
            <v>1.6583333333333332</v>
          </cell>
          <cell r="W153">
            <v>1.6583333333333332</v>
          </cell>
          <cell r="X153">
            <v>1.6583333333333332</v>
          </cell>
          <cell r="Y153">
            <v>1.6583333333333332</v>
          </cell>
          <cell r="Z153">
            <v>1.6583333333333332</v>
          </cell>
          <cell r="AP153">
            <v>1.6583333333333332</v>
          </cell>
          <cell r="AQ153">
            <v>1.6583333333333332</v>
          </cell>
          <cell r="AR153">
            <v>1.6583333333333332</v>
          </cell>
          <cell r="AS153">
            <v>1.6583333333333332</v>
          </cell>
          <cell r="AT153">
            <v>1.6583333333333332</v>
          </cell>
        </row>
        <row r="164">
          <cell r="L164" t="str">
            <v>TESORERIA</v>
          </cell>
          <cell r="M164" t="str">
            <v>RESTO</v>
          </cell>
          <cell r="N164" t="str">
            <v>TOTAL</v>
          </cell>
          <cell r="Q164" t="str">
            <v>Observ.</v>
          </cell>
          <cell r="R164" t="str">
            <v>Observ.</v>
          </cell>
          <cell r="S164" t="str">
            <v>Observ.</v>
          </cell>
          <cell r="T164" t="str">
            <v>Observ.</v>
          </cell>
          <cell r="U164" t="str">
            <v>Observ.</v>
          </cell>
          <cell r="V164" t="str">
            <v>Observ.</v>
          </cell>
          <cell r="W164" t="str">
            <v>Observ.</v>
          </cell>
          <cell r="X164" t="str">
            <v>Observ.</v>
          </cell>
          <cell r="Y164" t="str">
            <v>Observ.</v>
          </cell>
          <cell r="Z164" t="str">
            <v>Observ.</v>
          </cell>
          <cell r="AA164" t="str">
            <v xml:space="preserve">Total </v>
          </cell>
          <cell r="AB164" t="str">
            <v>% PIB</v>
          </cell>
          <cell r="AC164" t="str">
            <v>% PIB</v>
          </cell>
          <cell r="AD164" t="str">
            <v>% PIB</v>
          </cell>
          <cell r="AE164" t="str">
            <v>Progr.</v>
          </cell>
          <cell r="AF164" t="str">
            <v>Progr.</v>
          </cell>
          <cell r="AG164" t="str">
            <v>Progr.</v>
          </cell>
          <cell r="AH164" t="str">
            <v>Progr.</v>
          </cell>
          <cell r="AI164" t="str">
            <v>Progr.</v>
          </cell>
          <cell r="AJ164" t="str">
            <v>Progr.</v>
          </cell>
          <cell r="AK164" t="str">
            <v>Progr.</v>
          </cell>
          <cell r="AL164" t="str">
            <v>Progr.</v>
          </cell>
          <cell r="AM164" t="str">
            <v>Progr.</v>
          </cell>
          <cell r="AP164" t="str">
            <v>Observ.-Prog.</v>
          </cell>
          <cell r="AQ164" t="str">
            <v>Observ.-Prog.</v>
          </cell>
          <cell r="AR164" t="str">
            <v>Observ.-Prog.</v>
          </cell>
          <cell r="AS164" t="str">
            <v>Observ.-Prog.</v>
          </cell>
          <cell r="AT164" t="str">
            <v>Observ.-Prog.</v>
          </cell>
          <cell r="AU164" t="str">
            <v>Observ-Prog</v>
          </cell>
          <cell r="AV164" t="str">
            <v>Observ-Prog</v>
          </cell>
          <cell r="AW164" t="str">
            <v>Observ-Prog</v>
          </cell>
          <cell r="AY164" t="str">
            <v>Observ.</v>
          </cell>
          <cell r="AZ164" t="str">
            <v>Observ.</v>
          </cell>
          <cell r="BA164" t="str">
            <v>Observ.</v>
          </cell>
          <cell r="BB164" t="str">
            <v>Observ.</v>
          </cell>
          <cell r="BC164" t="str">
            <v>Observ.</v>
          </cell>
          <cell r="BD164" t="str">
            <v>Observ.</v>
          </cell>
          <cell r="BE164" t="str">
            <v>Observ.</v>
          </cell>
          <cell r="BH164" t="str">
            <v>Progr.</v>
          </cell>
          <cell r="BI164" t="str">
            <v>Progr.</v>
          </cell>
          <cell r="BJ164" t="str">
            <v>Progr.</v>
          </cell>
          <cell r="BK164" t="str">
            <v>Progr.</v>
          </cell>
          <cell r="BL164" t="str">
            <v>Progr.</v>
          </cell>
          <cell r="BM164" t="str">
            <v>Progr.</v>
          </cell>
          <cell r="BN164" t="str">
            <v>Progr.</v>
          </cell>
          <cell r="BQ164" t="str">
            <v>Observ-Progr</v>
          </cell>
          <cell r="BR164" t="str">
            <v>Observ-Progr</v>
          </cell>
          <cell r="BS164" t="str">
            <v>Observ-Progr</v>
          </cell>
          <cell r="BT164" t="str">
            <v>Observ-Progr</v>
          </cell>
          <cell r="BU164" t="str">
            <v>Observ-Progr</v>
          </cell>
          <cell r="BV164" t="str">
            <v>Observ-Progr</v>
          </cell>
          <cell r="BW164" t="str">
            <v>Observ-Progr</v>
          </cell>
          <cell r="BZ164" t="str">
            <v>% PIB Observ.</v>
          </cell>
          <cell r="CA164" t="str">
            <v>% PIB Progr</v>
          </cell>
        </row>
        <row r="165">
          <cell r="L165" t="str">
            <v>CSF</v>
          </cell>
          <cell r="M165" t="str">
            <v>SSF</v>
          </cell>
          <cell r="N165" t="str">
            <v>CSF+SSF</v>
          </cell>
          <cell r="Q165">
            <v>35490</v>
          </cell>
          <cell r="R165">
            <v>35521</v>
          </cell>
          <cell r="S165">
            <v>35551</v>
          </cell>
          <cell r="T165">
            <v>35582</v>
          </cell>
          <cell r="U165">
            <v>35612</v>
          </cell>
          <cell r="V165">
            <v>35643</v>
          </cell>
          <cell r="W165">
            <v>35674</v>
          </cell>
          <cell r="X165">
            <v>35704</v>
          </cell>
          <cell r="Y165">
            <v>35735</v>
          </cell>
          <cell r="Z165">
            <v>35765</v>
          </cell>
          <cell r="AA165">
            <v>1997</v>
          </cell>
          <cell r="AB165" t="str">
            <v>CSF</v>
          </cell>
          <cell r="AC165" t="str">
            <v>SSF</v>
          </cell>
          <cell r="AD165" t="str">
            <v>CSF+SSF</v>
          </cell>
          <cell r="AE165" t="str">
            <v>Ene</v>
          </cell>
          <cell r="AF165" t="str">
            <v>Feb</v>
          </cell>
          <cell r="AG165" t="str">
            <v>Mar</v>
          </cell>
          <cell r="AH165" t="str">
            <v>Abr</v>
          </cell>
          <cell r="AI165" t="str">
            <v>May</v>
          </cell>
          <cell r="AJ165" t="str">
            <v>Jun</v>
          </cell>
          <cell r="AK165" t="str">
            <v>Jul</v>
          </cell>
          <cell r="AL165" t="str">
            <v>Ago</v>
          </cell>
          <cell r="AM165" t="str">
            <v>Sep</v>
          </cell>
          <cell r="AP165" t="str">
            <v>Enero</v>
          </cell>
          <cell r="AQ165" t="str">
            <v>Febrero</v>
          </cell>
          <cell r="AR165" t="str">
            <v>Marzo</v>
          </cell>
          <cell r="AS165" t="str">
            <v>Abril</v>
          </cell>
          <cell r="AT165" t="str">
            <v>Mayo</v>
          </cell>
          <cell r="AU165" t="str">
            <v>Junio</v>
          </cell>
          <cell r="AV165" t="str">
            <v>Julio</v>
          </cell>
          <cell r="AW165" t="str">
            <v>Agosto</v>
          </cell>
          <cell r="AY165" t="str">
            <v>Ene-Feb</v>
          </cell>
          <cell r="AZ165" t="str">
            <v>Ene-Mar</v>
          </cell>
          <cell r="BA165" t="str">
            <v>Ene-Abr</v>
          </cell>
          <cell r="BB165" t="str">
            <v>Ene-May</v>
          </cell>
          <cell r="BC165" t="str">
            <v>Ene-Jun</v>
          </cell>
          <cell r="BD165" t="str">
            <v>Ene-Jul</v>
          </cell>
          <cell r="BE165" t="str">
            <v>Ene-Agos</v>
          </cell>
          <cell r="BH165" t="str">
            <v>Ene-Feb</v>
          </cell>
          <cell r="BI165" t="str">
            <v>Ene-Mar</v>
          </cell>
          <cell r="BJ165" t="str">
            <v>Ene-Abr</v>
          </cell>
          <cell r="BK165" t="str">
            <v>Ene-May</v>
          </cell>
          <cell r="BL165" t="str">
            <v>Ene-Jun</v>
          </cell>
          <cell r="BM165" t="str">
            <v>Ene-Jul</v>
          </cell>
          <cell r="BN165" t="str">
            <v>Ene-Agos</v>
          </cell>
          <cell r="BQ165" t="str">
            <v>Ene-Feb</v>
          </cell>
          <cell r="BR165" t="str">
            <v>Ene-Mar</v>
          </cell>
          <cell r="BS165" t="str">
            <v>Ene-Abr</v>
          </cell>
          <cell r="BT165" t="str">
            <v>Ene-May</v>
          </cell>
          <cell r="BU165" t="str">
            <v>Ene-Jun</v>
          </cell>
          <cell r="BV165" t="str">
            <v>Ene-Jul</v>
          </cell>
          <cell r="BW165" t="str">
            <v>Ene-Agos</v>
          </cell>
          <cell r="BZ165" t="str">
            <v>Ene-Jun</v>
          </cell>
          <cell r="CA165" t="str">
            <v>Ene-Jun</v>
          </cell>
        </row>
        <row r="166">
          <cell r="Q166">
            <v>1109.4225440623406</v>
          </cell>
          <cell r="R166">
            <v>1134.5557351198786</v>
          </cell>
          <cell r="S166">
            <v>1176.195992173285</v>
          </cell>
          <cell r="T166">
            <v>1370.897725629982</v>
          </cell>
          <cell r="U166">
            <v>1496.0323988665925</v>
          </cell>
          <cell r="V166">
            <v>1513.2518808554255</v>
          </cell>
          <cell r="W166">
            <v>1283.5524586979645</v>
          </cell>
          <cell r="X166">
            <v>1327.6792521698108</v>
          </cell>
          <cell r="Y166">
            <v>939.49260787227013</v>
          </cell>
          <cell r="Z166">
            <v>1423.5621228785751</v>
          </cell>
          <cell r="AA166">
            <v>13585.217358032784</v>
          </cell>
          <cell r="AB166">
            <v>12.086825027770352</v>
          </cell>
          <cell r="AC166" t="e">
            <v>#VALUE!</v>
          </cell>
          <cell r="AD166">
            <v>12.086825027770352</v>
          </cell>
          <cell r="AE166">
            <v>726.33585039237164</v>
          </cell>
          <cell r="AF166">
            <v>1438.1227019431008</v>
          </cell>
          <cell r="AG166">
            <v>1024.6103000000001</v>
          </cell>
          <cell r="AH166">
            <v>1219.2702560502198</v>
          </cell>
          <cell r="AI166">
            <v>1025.0579905407249</v>
          </cell>
          <cell r="AJ166">
            <v>1318.5125198987557</v>
          </cell>
          <cell r="AK166">
            <v>1386.8531636086091</v>
          </cell>
          <cell r="AL166">
            <v>1364.2976459563383</v>
          </cell>
          <cell r="AP166">
            <v>13.374136032745128</v>
          </cell>
          <cell r="AQ166">
            <v>-120.63932571623809</v>
          </cell>
          <cell r="AR166">
            <v>84.812244062340596</v>
          </cell>
          <cell r="AS166">
            <v>-84.714520930341223</v>
          </cell>
          <cell r="AT166">
            <v>151.13800163256019</v>
          </cell>
          <cell r="AU166">
            <v>52.385205731226279</v>
          </cell>
          <cell r="AV166">
            <v>109.17923525798346</v>
          </cell>
          <cell r="AW166">
            <v>148.95423489908717</v>
          </cell>
          <cell r="AY166">
            <v>2057.1933626519794</v>
          </cell>
          <cell r="AZ166">
            <v>3166.6159067143203</v>
          </cell>
          <cell r="BA166">
            <v>4301.1716418341994</v>
          </cell>
          <cell r="BB166">
            <v>5477.3676340074853</v>
          </cell>
          <cell r="BC166">
            <v>6848.2653596374657</v>
          </cell>
          <cell r="BD166">
            <v>8344.2977585040589</v>
          </cell>
          <cell r="BE166">
            <v>9857.549639359484</v>
          </cell>
          <cell r="BH166">
            <v>2106.4596832266393</v>
          </cell>
          <cell r="BI166">
            <v>3189.068852335472</v>
          </cell>
          <cell r="BJ166">
            <v>4408.3391083856923</v>
          </cell>
          <cell r="BK166">
            <v>5433.3970989264171</v>
          </cell>
          <cell r="BL166">
            <v>6751.9096188251733</v>
          </cell>
          <cell r="BM166">
            <v>8138.7627824337824</v>
          </cell>
          <cell r="BN166">
            <v>9503.0604283901212</v>
          </cell>
          <cell r="BQ166">
            <v>-49.266320574659602</v>
          </cell>
          <cell r="BR166">
            <v>-22.452945621152274</v>
          </cell>
          <cell r="BS166">
            <v>-107.16746655149332</v>
          </cell>
          <cell r="BT166">
            <v>43.970535081066949</v>
          </cell>
          <cell r="BU166">
            <v>96.355740812292964</v>
          </cell>
          <cell r="BV166">
            <v>205.53497607027657</v>
          </cell>
          <cell r="BW166">
            <v>354.48921096936283</v>
          </cell>
          <cell r="BZ166">
            <v>6.1338717767530824</v>
          </cell>
          <cell r="CA166">
            <v>6.047567621166456</v>
          </cell>
        </row>
        <row r="167">
          <cell r="Q167">
            <v>918.67541202805035</v>
          </cell>
          <cell r="R167">
            <v>1041.3214851985499</v>
          </cell>
          <cell r="S167">
            <v>1060.4619888837797</v>
          </cell>
          <cell r="T167">
            <v>1183.4589118603099</v>
          </cell>
          <cell r="U167">
            <v>1175.3498713699</v>
          </cell>
          <cell r="V167">
            <v>1300.8273561133799</v>
          </cell>
          <cell r="W167">
            <v>1030.2689678214899</v>
          </cell>
          <cell r="X167">
            <v>1285.17972252666</v>
          </cell>
          <cell r="Y167">
            <v>916.57072490871997</v>
          </cell>
          <cell r="Z167">
            <v>1367.4223958232524</v>
          </cell>
          <cell r="AA167">
            <v>13075.612779912504</v>
          </cell>
          <cell r="AB167">
            <v>11.611762310490025</v>
          </cell>
          <cell r="AC167" t="e">
            <v>#VALUE!</v>
          </cell>
          <cell r="AD167">
            <v>11.611762310490025</v>
          </cell>
          <cell r="AE167">
            <v>653.77829999999994</v>
          </cell>
          <cell r="AF167">
            <v>1354.6194</v>
          </cell>
          <cell r="AG167">
            <v>786.88030000000003</v>
          </cell>
          <cell r="AH167">
            <v>1121.4405222222222</v>
          </cell>
          <cell r="AI167">
            <v>935.23733791019799</v>
          </cell>
          <cell r="AJ167">
            <v>1193.5068379101976</v>
          </cell>
          <cell r="AK167">
            <v>1019.9875954975064</v>
          </cell>
          <cell r="AL167">
            <v>1247.3770828528786</v>
          </cell>
          <cell r="AP167">
            <v>-76.766353117949848</v>
          </cell>
          <cell r="AQ167">
            <v>-135.55540350363995</v>
          </cell>
          <cell r="AR167">
            <v>131.7951120280502</v>
          </cell>
          <cell r="AS167">
            <v>-80.119037023672178</v>
          </cell>
          <cell r="AT167">
            <v>125.22465097358187</v>
          </cell>
          <cell r="AU167">
            <v>-10.047926049887893</v>
          </cell>
          <cell r="AV167">
            <v>155.36227587239364</v>
          </cell>
          <cell r="AW167">
            <v>53.450273260501262</v>
          </cell>
          <cell r="AY167">
            <v>1796.0759433784101</v>
          </cell>
          <cell r="AZ167">
            <v>2714.7513554064603</v>
          </cell>
          <cell r="BA167">
            <v>3756.0728406050102</v>
          </cell>
          <cell r="BB167">
            <v>4816.5348294887908</v>
          </cell>
          <cell r="BC167">
            <v>5999.9937413490998</v>
          </cell>
          <cell r="BD167">
            <v>7175.3436127189998</v>
          </cell>
          <cell r="BE167">
            <v>8476.170968832379</v>
          </cell>
          <cell r="BH167">
            <v>2008.3977</v>
          </cell>
          <cell r="BI167">
            <v>2795.2779999999998</v>
          </cell>
          <cell r="BJ167">
            <v>3916.7185222222224</v>
          </cell>
          <cell r="BK167">
            <v>4851.9558601324197</v>
          </cell>
          <cell r="BL167">
            <v>6045.4626980426183</v>
          </cell>
          <cell r="BM167">
            <v>7065.4502935401251</v>
          </cell>
          <cell r="BN167">
            <v>8312.8273763930047</v>
          </cell>
          <cell r="BQ167">
            <v>-212.32175662158997</v>
          </cell>
          <cell r="BR167">
            <v>-80.526644593539771</v>
          </cell>
          <cell r="BS167">
            <v>-160.64568161721201</v>
          </cell>
          <cell r="BT167">
            <v>-35.421030643630175</v>
          </cell>
          <cell r="BU167">
            <v>-45.468956693518301</v>
          </cell>
          <cell r="BV167">
            <v>109.89331917887466</v>
          </cell>
          <cell r="BW167">
            <v>163.34359243937433</v>
          </cell>
          <cell r="BZ167">
            <v>5.3740896910432614</v>
          </cell>
          <cell r="CA167">
            <v>5.4148154420961596</v>
          </cell>
        </row>
        <row r="168">
          <cell r="Q168">
            <v>612.18613506100019</v>
          </cell>
          <cell r="R168">
            <v>752.90155518899996</v>
          </cell>
          <cell r="S168">
            <v>709.49727737799981</v>
          </cell>
          <cell r="T168">
            <v>851.27870428699998</v>
          </cell>
          <cell r="U168">
            <v>803.17442898100001</v>
          </cell>
          <cell r="V168">
            <v>972.70713087999991</v>
          </cell>
          <cell r="W168">
            <v>690.39096822800002</v>
          </cell>
          <cell r="X168">
            <v>919.5669539930002</v>
          </cell>
          <cell r="Y168">
            <v>560.75002455699996</v>
          </cell>
          <cell r="Z168">
            <v>976.01564914280027</v>
          </cell>
          <cell r="AA168">
            <v>9152.5181370445007</v>
          </cell>
          <cell r="AB168">
            <v>8.0643945886236565</v>
          </cell>
          <cell r="AC168" t="e">
            <v>#VALUE!</v>
          </cell>
          <cell r="AD168">
            <v>8.0643945886236565</v>
          </cell>
          <cell r="AE168">
            <v>372.33579999999995</v>
          </cell>
          <cell r="AF168">
            <v>1072.5493999999999</v>
          </cell>
          <cell r="AG168">
            <v>494.41030000000001</v>
          </cell>
          <cell r="AH168">
            <v>798.19579999999996</v>
          </cell>
          <cell r="AI168">
            <v>600.26139999999998</v>
          </cell>
          <cell r="AJ168">
            <v>857.12189999999987</v>
          </cell>
          <cell r="AK168">
            <v>668.19430000000011</v>
          </cell>
          <cell r="AL168">
            <v>897.23910000000001</v>
          </cell>
          <cell r="AP168">
            <v>-28.368856882299951</v>
          </cell>
          <cell r="AQ168">
            <v>-112.46703376999994</v>
          </cell>
          <cell r="AR168">
            <v>117.77583506100018</v>
          </cell>
          <cell r="AS168">
            <v>-45.294244810999999</v>
          </cell>
          <cell r="AT168">
            <v>109.23587737799983</v>
          </cell>
          <cell r="AU168">
            <v>-5.8431957129998864</v>
          </cell>
          <cell r="AV168">
            <v>134.98012898099989</v>
          </cell>
          <cell r="AW168">
            <v>75.468030879999901</v>
          </cell>
          <cell r="AY168">
            <v>1304.0493093476998</v>
          </cell>
          <cell r="AZ168">
            <v>1916.2354444087</v>
          </cell>
          <cell r="BA168">
            <v>2669.1369995977002</v>
          </cell>
          <cell r="BB168">
            <v>3378.6342769757002</v>
          </cell>
          <cell r="BC168">
            <v>4229.9129812626998</v>
          </cell>
          <cell r="BD168">
            <v>5033.0874102437001</v>
          </cell>
          <cell r="BE168">
            <v>6005.7945411236997</v>
          </cell>
          <cell r="BH168">
            <v>1444.8851999999999</v>
          </cell>
          <cell r="BI168">
            <v>1939.2954999999999</v>
          </cell>
          <cell r="BJ168">
            <v>2737.4913000000001</v>
          </cell>
          <cell r="BK168">
            <v>3337.7527</v>
          </cell>
          <cell r="BL168">
            <v>4194.8746000000001</v>
          </cell>
          <cell r="BM168">
            <v>4863.0688999999993</v>
          </cell>
          <cell r="BN168">
            <v>5760.3079999999991</v>
          </cell>
          <cell r="BQ168">
            <v>-140.83589065230001</v>
          </cell>
          <cell r="BR168">
            <v>-23.060055591299829</v>
          </cell>
          <cell r="BS168">
            <v>-68.354300402299941</v>
          </cell>
          <cell r="BT168">
            <v>40.881576975699772</v>
          </cell>
          <cell r="BU168">
            <v>35.038381262699659</v>
          </cell>
          <cell r="BV168">
            <v>170.0185102437008</v>
          </cell>
          <cell r="BW168">
            <v>245.48654112370059</v>
          </cell>
          <cell r="BZ168">
            <v>3.7886592430849206</v>
          </cell>
          <cell r="CA168">
            <v>3.7572759764263166</v>
          </cell>
        </row>
        <row r="169">
          <cell r="Q169">
            <v>547.25089320100017</v>
          </cell>
          <cell r="R169">
            <v>273.53488764100001</v>
          </cell>
          <cell r="S169">
            <v>633.26266243399982</v>
          </cell>
          <cell r="T169">
            <v>407.06395279499992</v>
          </cell>
          <cell r="U169">
            <v>716.37736025599997</v>
          </cell>
          <cell r="V169">
            <v>457.37705655100001</v>
          </cell>
          <cell r="W169">
            <v>587.30996725600005</v>
          </cell>
          <cell r="AE169">
            <v>300.03099999999995</v>
          </cell>
          <cell r="AF169">
            <v>412.96669999999995</v>
          </cell>
          <cell r="AG169">
            <v>411.47919999999999</v>
          </cell>
          <cell r="AH169">
            <v>256.96799999999996</v>
          </cell>
          <cell r="AI169">
            <v>517.72820000000002</v>
          </cell>
          <cell r="AJ169">
            <v>367.72089999999997</v>
          </cell>
          <cell r="AK169">
            <v>564.85660000000007</v>
          </cell>
          <cell r="AL169">
            <v>375.6336</v>
          </cell>
          <cell r="AP169">
            <v>-56.474356882299986</v>
          </cell>
          <cell r="AQ169">
            <v>-44.584800674999997</v>
          </cell>
          <cell r="AR169">
            <v>135.77169320100018</v>
          </cell>
          <cell r="AT169">
            <v>115.53446243399981</v>
          </cell>
          <cell r="AU169">
            <v>39.343052794999949</v>
          </cell>
          <cell r="AV169">
            <v>151.5207602559999</v>
          </cell>
          <cell r="AW169">
            <v>81.743456551000008</v>
          </cell>
          <cell r="AY169">
            <v>611.93854244269994</v>
          </cell>
          <cell r="AZ169">
            <v>1159.1894356437001</v>
          </cell>
          <cell r="BA169">
            <v>1432.7243232847002</v>
          </cell>
          <cell r="BB169">
            <v>2065.9869857187</v>
          </cell>
          <cell r="BC169">
            <v>2473.0509385136997</v>
          </cell>
          <cell r="BD169">
            <v>3189.4282987696997</v>
          </cell>
          <cell r="BE169">
            <v>3646.8053553206996</v>
          </cell>
          <cell r="BH169">
            <v>712.9976999999999</v>
          </cell>
          <cell r="BI169">
            <v>1124.4768999999999</v>
          </cell>
          <cell r="BJ169">
            <v>1381.4449</v>
          </cell>
          <cell r="BK169">
            <v>1899.1731</v>
          </cell>
          <cell r="BL169">
            <v>2266.8939999999998</v>
          </cell>
          <cell r="BM169">
            <v>2831.7505999999998</v>
          </cell>
          <cell r="BN169">
            <v>3207.3842</v>
          </cell>
          <cell r="BQ169">
            <v>-101.05915755729995</v>
          </cell>
          <cell r="BR169">
            <v>34.712535643700221</v>
          </cell>
          <cell r="BS169">
            <v>51.279423284700215</v>
          </cell>
          <cell r="BT169">
            <v>166.81388571870002</v>
          </cell>
          <cell r="BU169">
            <v>206.15693851369997</v>
          </cell>
          <cell r="BV169">
            <v>357.67769876969987</v>
          </cell>
          <cell r="BW169">
            <v>439.42115532069965</v>
          </cell>
          <cell r="BZ169">
            <v>2.2150685695720389</v>
          </cell>
          <cell r="CA169">
            <v>2.0304173972935824</v>
          </cell>
        </row>
        <row r="170">
          <cell r="Q170">
            <v>64.935241859999991</v>
          </cell>
          <cell r="R170">
            <v>479.36666754800001</v>
          </cell>
          <cell r="S170">
            <v>76.234614944000015</v>
          </cell>
          <cell r="T170">
            <v>444.214751492</v>
          </cell>
          <cell r="U170">
            <v>86.797068725000017</v>
          </cell>
          <cell r="V170">
            <v>515.3300743289999</v>
          </cell>
          <cell r="W170">
            <v>103.08100097199998</v>
          </cell>
          <cell r="AE170">
            <v>72.3048</v>
          </cell>
          <cell r="AF170">
            <v>659.58270000000005</v>
          </cell>
          <cell r="AG170">
            <v>82.931100000000001</v>
          </cell>
          <cell r="AH170">
            <v>541.2278</v>
          </cell>
          <cell r="AI170">
            <v>82.533199999999994</v>
          </cell>
          <cell r="AJ170">
            <v>489.40099999999995</v>
          </cell>
          <cell r="AK170">
            <v>103.3377</v>
          </cell>
          <cell r="AL170">
            <v>521.60550000000001</v>
          </cell>
          <cell r="AP170">
            <v>28.105500000000006</v>
          </cell>
          <cell r="AQ170">
            <v>-67.882233095000061</v>
          </cell>
          <cell r="AR170">
            <v>-17.99585814000001</v>
          </cell>
          <cell r="AT170">
            <v>-6.298585055999979</v>
          </cell>
          <cell r="AU170">
            <v>-45.186248507999949</v>
          </cell>
          <cell r="AV170">
            <v>-16.540631274999981</v>
          </cell>
          <cell r="AW170">
            <v>-6.2754256710001073</v>
          </cell>
          <cell r="AY170">
            <v>692.11076690499999</v>
          </cell>
          <cell r="AZ170">
            <v>757.04600876500001</v>
          </cell>
          <cell r="BA170">
            <v>1236.412676313</v>
          </cell>
          <cell r="BB170">
            <v>1312.647291257</v>
          </cell>
          <cell r="BC170">
            <v>1756.862042749</v>
          </cell>
          <cell r="BD170">
            <v>1843.6591114739999</v>
          </cell>
          <cell r="BE170">
            <v>2358.9891858029996</v>
          </cell>
          <cell r="BH170">
            <v>731.88750000000005</v>
          </cell>
          <cell r="BI170">
            <v>814.81860000000006</v>
          </cell>
          <cell r="BJ170">
            <v>1356.0464000000002</v>
          </cell>
          <cell r="BK170">
            <v>1438.5796000000003</v>
          </cell>
          <cell r="BL170">
            <v>1927.9806000000003</v>
          </cell>
          <cell r="BM170">
            <v>2031.3183000000004</v>
          </cell>
          <cell r="BN170">
            <v>2552.9238000000005</v>
          </cell>
          <cell r="BQ170">
            <v>-39.776733095000054</v>
          </cell>
          <cell r="BR170">
            <v>-57.77259123500005</v>
          </cell>
          <cell r="BS170">
            <v>-119.63372368700016</v>
          </cell>
          <cell r="BT170">
            <v>-125.93230874300025</v>
          </cell>
          <cell r="BU170">
            <v>-171.11855725100031</v>
          </cell>
          <cell r="BV170">
            <v>-187.65918852600043</v>
          </cell>
          <cell r="BW170">
            <v>-193.93461419700088</v>
          </cell>
          <cell r="BZ170">
            <v>1.573590673512882</v>
          </cell>
          <cell r="CA170">
            <v>1.726858579132734</v>
          </cell>
        </row>
        <row r="171">
          <cell r="Q171">
            <v>230.41582564200002</v>
          </cell>
          <cell r="R171">
            <v>208.70567652300002</v>
          </cell>
          <cell r="S171">
            <v>278.76066448540001</v>
          </cell>
          <cell r="T171">
            <v>262.92810880995995</v>
          </cell>
          <cell r="U171">
            <v>309.66857646900002</v>
          </cell>
          <cell r="V171">
            <v>275.746238785</v>
          </cell>
          <cell r="W171">
            <v>299.01292254214991</v>
          </cell>
          <cell r="X171">
            <v>317.95930432717</v>
          </cell>
          <cell r="Y171">
            <v>308.058088183</v>
          </cell>
          <cell r="Z171">
            <v>340.72488169626354</v>
          </cell>
          <cell r="AA171">
            <v>3197.1848572169438</v>
          </cell>
          <cell r="AB171">
            <v>2.7631307308090571</v>
          </cell>
          <cell r="AC171" t="e">
            <v>#VALUE!</v>
          </cell>
          <cell r="AD171">
            <v>2.7631307308090571</v>
          </cell>
          <cell r="AE171">
            <v>220</v>
          </cell>
          <cell r="AF171">
            <v>220</v>
          </cell>
          <cell r="AG171">
            <v>220</v>
          </cell>
          <cell r="AH171">
            <v>240</v>
          </cell>
          <cell r="AI171">
            <v>250</v>
          </cell>
          <cell r="AJ171">
            <v>250</v>
          </cell>
          <cell r="AK171">
            <v>267.2</v>
          </cell>
          <cell r="AL171">
            <v>267.5</v>
          </cell>
          <cell r="AP171">
            <v>-44.580802537000011</v>
          </cell>
          <cell r="AQ171">
            <v>-30.214627709000013</v>
          </cell>
          <cell r="AR171">
            <v>10.415825642000016</v>
          </cell>
          <cell r="AS171">
            <v>-31.294323476999978</v>
          </cell>
          <cell r="AT171">
            <v>28.760664485400014</v>
          </cell>
          <cell r="AU171">
            <v>12.928108809959951</v>
          </cell>
          <cell r="AV171">
            <v>42.468576469000027</v>
          </cell>
          <cell r="AW171">
            <v>8.2462387850000027</v>
          </cell>
          <cell r="AY171">
            <v>365.20456975399998</v>
          </cell>
          <cell r="AZ171">
            <v>595.62039539600005</v>
          </cell>
          <cell r="BA171">
            <v>804.32607191900001</v>
          </cell>
          <cell r="BB171">
            <v>1083.0867364044002</v>
          </cell>
          <cell r="BC171">
            <v>1346.0148452143601</v>
          </cell>
          <cell r="BD171">
            <v>1655.6834216833599</v>
          </cell>
          <cell r="BE171">
            <v>1931.42966046836</v>
          </cell>
          <cell r="BH171">
            <v>440.00000000000006</v>
          </cell>
          <cell r="BI171">
            <v>660</v>
          </cell>
          <cell r="BJ171">
            <v>900</v>
          </cell>
          <cell r="BK171">
            <v>1150</v>
          </cell>
          <cell r="BL171">
            <v>1400</v>
          </cell>
          <cell r="BM171">
            <v>1667.2</v>
          </cell>
          <cell r="BN171">
            <v>1934.7</v>
          </cell>
          <cell r="BQ171">
            <v>-74.79543024600008</v>
          </cell>
          <cell r="BR171">
            <v>-64.379604604000065</v>
          </cell>
          <cell r="BS171">
            <v>-95.673928080999985</v>
          </cell>
          <cell r="BT171">
            <v>-66.913263595599915</v>
          </cell>
          <cell r="BU171">
            <v>-53.985154785639963</v>
          </cell>
          <cell r="BV171">
            <v>-11.516578316640107</v>
          </cell>
          <cell r="BW171">
            <v>-3.2703395316400474</v>
          </cell>
          <cell r="BZ171">
            <v>1.2056020081832963</v>
          </cell>
          <cell r="CA171">
            <v>1.2539555692551199</v>
          </cell>
        </row>
        <row r="172">
          <cell r="Q172">
            <v>87.581100000000021</v>
          </cell>
          <cell r="R172">
            <v>75.481886342485012</v>
          </cell>
          <cell r="S172">
            <v>100.79985627792065</v>
          </cell>
          <cell r="T172">
            <v>96.822372804126232</v>
          </cell>
          <cell r="U172">
            <v>119.95336933611877</v>
          </cell>
          <cell r="V172">
            <v>106.80132008960814</v>
          </cell>
          <cell r="W172">
            <v>121.30396975051718</v>
          </cell>
          <cell r="X172">
            <v>123.15117546677656</v>
          </cell>
          <cell r="Y172">
            <v>120.73640728030996</v>
          </cell>
          <cell r="Z172">
            <v>131.96731670782302</v>
          </cell>
          <cell r="AA172">
            <v>1221.3033438096857</v>
          </cell>
          <cell r="AB172">
            <v>1.0069033117662627</v>
          </cell>
          <cell r="AC172" t="str">
            <v/>
          </cell>
          <cell r="AD172">
            <v>1.0069033117662627</v>
          </cell>
          <cell r="AE172">
            <v>79.530992176990523</v>
          </cell>
          <cell r="AF172">
            <v>79.5</v>
          </cell>
          <cell r="AG172">
            <v>79.5</v>
          </cell>
          <cell r="AH172">
            <v>86.8</v>
          </cell>
          <cell r="AI172">
            <v>90.4</v>
          </cell>
          <cell r="AJ172">
            <v>90.4</v>
          </cell>
          <cell r="AK172">
            <v>96.6</v>
          </cell>
          <cell r="AL172">
            <v>96.7</v>
          </cell>
          <cell r="AP172">
            <v>-17.211794713990507</v>
          </cell>
          <cell r="AQ172">
            <v>-5.1146277089999614</v>
          </cell>
          <cell r="AR172">
            <v>8.0811000000000206</v>
          </cell>
          <cell r="AS172">
            <v>-11.318113657514985</v>
          </cell>
          <cell r="AT172">
            <v>10.399856277920648</v>
          </cell>
          <cell r="AU172">
            <v>6.4223728041262262</v>
          </cell>
          <cell r="AV172">
            <v>23.353369336118774</v>
          </cell>
          <cell r="AW172">
            <v>10.101320089608137</v>
          </cell>
          <cell r="AY172">
            <v>136.70456975400006</v>
          </cell>
          <cell r="AZ172">
            <v>224.28566975400008</v>
          </cell>
          <cell r="BA172">
            <v>299.76755609648512</v>
          </cell>
          <cell r="BB172">
            <v>400.56741237440576</v>
          </cell>
          <cell r="BC172">
            <v>497.38978517853201</v>
          </cell>
          <cell r="BD172">
            <v>617.34315451465079</v>
          </cell>
          <cell r="BE172">
            <v>724.1444746042589</v>
          </cell>
          <cell r="BH172">
            <v>159.03099217699054</v>
          </cell>
          <cell r="BI172">
            <v>238.53099217699054</v>
          </cell>
          <cell r="BJ172">
            <v>325.33099217699055</v>
          </cell>
          <cell r="BK172">
            <v>415.73099217699053</v>
          </cell>
          <cell r="BL172">
            <v>506.1309921769905</v>
          </cell>
          <cell r="BM172">
            <v>602.73099217699053</v>
          </cell>
          <cell r="BN172">
            <v>699.43099217699057</v>
          </cell>
          <cell r="BQ172">
            <v>-22.326422422990476</v>
          </cell>
          <cell r="BR172">
            <v>-14.245322422990455</v>
          </cell>
          <cell r="BS172">
            <v>-25.563436080505426</v>
          </cell>
          <cell r="BT172">
            <v>-15.163579802584763</v>
          </cell>
          <cell r="BU172">
            <v>-8.7412069984584946</v>
          </cell>
          <cell r="BV172">
            <v>14.612162337660266</v>
          </cell>
          <cell r="BW172">
            <v>24.713482427268332</v>
          </cell>
          <cell r="BZ172">
            <v>0.44550335086801984</v>
          </cell>
          <cell r="CA172">
            <v>0.45333269743782617</v>
          </cell>
        </row>
        <row r="173">
          <cell r="Q173">
            <v>142.834725642</v>
          </cell>
          <cell r="R173">
            <v>133.22379018051501</v>
          </cell>
          <cell r="S173">
            <v>177.96080820747937</v>
          </cell>
          <cell r="T173">
            <v>166.10573600583371</v>
          </cell>
          <cell r="U173">
            <v>189.71520713288123</v>
          </cell>
          <cell r="V173">
            <v>168.94491869539186</v>
          </cell>
          <cell r="W173">
            <v>177.70895279163273</v>
          </cell>
          <cell r="X173">
            <v>194.80812886039345</v>
          </cell>
          <cell r="Y173">
            <v>187.32168090269005</v>
          </cell>
          <cell r="Z173">
            <v>208.75756498844049</v>
          </cell>
          <cell r="AA173">
            <v>1975.8815134072579</v>
          </cell>
          <cell r="AB173">
            <v>1.7562274190427944</v>
          </cell>
          <cell r="AC173" t="str">
            <v/>
          </cell>
          <cell r="AD173">
            <v>1.7562274190427944</v>
          </cell>
          <cell r="AE173">
            <v>140.46900782300949</v>
          </cell>
          <cell r="AF173">
            <v>140.5</v>
          </cell>
          <cell r="AG173">
            <v>140.5</v>
          </cell>
          <cell r="AH173">
            <v>153.19999999999999</v>
          </cell>
          <cell r="AI173">
            <v>159.6</v>
          </cell>
          <cell r="AJ173">
            <v>159.6</v>
          </cell>
          <cell r="AK173">
            <v>170.6</v>
          </cell>
          <cell r="AL173">
            <v>170.8</v>
          </cell>
          <cell r="AP173">
            <v>-27.369007823009511</v>
          </cell>
          <cell r="AQ173">
            <v>-25.100000000000065</v>
          </cell>
          <cell r="AR173">
            <v>2.3347256419999951</v>
          </cell>
          <cell r="AS173">
            <v>-19.976209819484978</v>
          </cell>
          <cell r="AT173">
            <v>18.36080820747938</v>
          </cell>
          <cell r="AU173">
            <v>6.505736005833711</v>
          </cell>
          <cell r="AV173">
            <v>19.115207132881238</v>
          </cell>
          <cell r="AW173">
            <v>-1.8550813046081487</v>
          </cell>
          <cell r="AY173">
            <v>228.49999999999991</v>
          </cell>
          <cell r="AZ173">
            <v>371.33472564199991</v>
          </cell>
          <cell r="BA173">
            <v>504.55851582251489</v>
          </cell>
          <cell r="BB173">
            <v>682.51932402999432</v>
          </cell>
          <cell r="BC173">
            <v>848.62506003582803</v>
          </cell>
          <cell r="BD173">
            <v>1038.3402671687093</v>
          </cell>
          <cell r="BE173">
            <v>1207.2851858641011</v>
          </cell>
          <cell r="BH173">
            <v>280.96900782300952</v>
          </cell>
          <cell r="BI173">
            <v>421.46900782300952</v>
          </cell>
          <cell r="BJ173">
            <v>574.66900782300945</v>
          </cell>
          <cell r="BK173">
            <v>734.26900782300947</v>
          </cell>
          <cell r="BL173">
            <v>893.8690078230095</v>
          </cell>
          <cell r="BM173">
            <v>1064.4690078230094</v>
          </cell>
          <cell r="BN173">
            <v>1235.2690078230094</v>
          </cell>
          <cell r="BQ173">
            <v>-52.469007823009605</v>
          </cell>
          <cell r="BR173">
            <v>-50.13428218100961</v>
          </cell>
          <cell r="BS173">
            <v>-70.11049200049456</v>
          </cell>
          <cell r="BT173">
            <v>-51.749683793015151</v>
          </cell>
          <cell r="BU173">
            <v>-45.243947787181469</v>
          </cell>
          <cell r="BV173">
            <v>-26.128740654300145</v>
          </cell>
          <cell r="BW173">
            <v>-27.983821958908266</v>
          </cell>
          <cell r="BZ173">
            <v>0.76009865731527637</v>
          </cell>
          <cell r="CA173">
            <v>0.80062287181729352</v>
          </cell>
        </row>
        <row r="174">
          <cell r="Q174">
            <v>48.755678719580004</v>
          </cell>
          <cell r="R174">
            <v>61.927547688800004</v>
          </cell>
          <cell r="S174">
            <v>56.177978153059996</v>
          </cell>
          <cell r="T174">
            <v>65.378911245259999</v>
          </cell>
          <cell r="U174">
            <v>60.214436816019997</v>
          </cell>
          <cell r="V174">
            <v>49.163226856559994</v>
          </cell>
          <cell r="W174">
            <v>38.87063087264</v>
          </cell>
          <cell r="X174">
            <v>45.708496023000002</v>
          </cell>
          <cell r="Y174">
            <v>45.870645472</v>
          </cell>
          <cell r="Z174">
            <v>50.682198984188432</v>
          </cell>
          <cell r="AA174">
            <v>634.42619069857847</v>
          </cell>
          <cell r="AB174">
            <v>0.73449525917993053</v>
          </cell>
          <cell r="AC174" t="str">
            <v/>
          </cell>
          <cell r="AD174">
            <v>0.73449525917993053</v>
          </cell>
          <cell r="AE174">
            <v>60.442500000000003</v>
          </cell>
          <cell r="AF174">
            <v>60.4</v>
          </cell>
          <cell r="AG174">
            <v>60.4</v>
          </cell>
          <cell r="AH174">
            <v>67.674722222222201</v>
          </cell>
          <cell r="AI174">
            <v>68.014937910197958</v>
          </cell>
          <cell r="AJ174">
            <v>68.014937910197958</v>
          </cell>
          <cell r="AK174">
            <v>67.71493791019796</v>
          </cell>
          <cell r="AL174">
            <v>67.989937910197952</v>
          </cell>
          <cell r="AP174">
            <v>-4.2526461975098897</v>
          </cell>
          <cell r="AQ174">
            <v>-4.913413935020003</v>
          </cell>
          <cell r="AR174">
            <v>-11.644321280419994</v>
          </cell>
          <cell r="AS174">
            <v>-5.7471745334221964</v>
          </cell>
          <cell r="AT174">
            <v>-11.836959757137961</v>
          </cell>
          <cell r="AU174">
            <v>-2.6360266649379582</v>
          </cell>
          <cell r="AV174">
            <v>-7.5005010941779631</v>
          </cell>
          <cell r="AW174">
            <v>-18.826711053637958</v>
          </cell>
          <cell r="AY174">
            <v>111.67643986747011</v>
          </cell>
          <cell r="AZ174">
            <v>160.43211858705013</v>
          </cell>
          <cell r="BA174">
            <v>222.35966627585015</v>
          </cell>
          <cell r="BB174">
            <v>278.53764442891014</v>
          </cell>
          <cell r="BC174">
            <v>343.91655567417013</v>
          </cell>
          <cell r="BD174">
            <v>404.13099249019012</v>
          </cell>
          <cell r="BE174">
            <v>453.29421934675014</v>
          </cell>
          <cell r="BH174">
            <v>120.8425</v>
          </cell>
          <cell r="BI174">
            <v>181.24250000000001</v>
          </cell>
          <cell r="BJ174">
            <v>248.91722222222222</v>
          </cell>
          <cell r="BK174">
            <v>316.93216013242017</v>
          </cell>
          <cell r="BL174">
            <v>384.94709804261811</v>
          </cell>
          <cell r="BM174">
            <v>452.66203595281604</v>
          </cell>
          <cell r="BN174">
            <v>520.65197386301395</v>
          </cell>
          <cell r="BQ174">
            <v>-9.1660601325298927</v>
          </cell>
          <cell r="BR174">
            <v>-20.81038141294988</v>
          </cell>
          <cell r="BS174">
            <v>-26.557555946372077</v>
          </cell>
          <cell r="BT174">
            <v>-38.394515703510024</v>
          </cell>
          <cell r="BU174">
            <v>-41.030542368447982</v>
          </cell>
          <cell r="BV174">
            <v>-48.531043462625917</v>
          </cell>
          <cell r="BW174">
            <v>-67.35775451626381</v>
          </cell>
          <cell r="BZ174">
            <v>0.30804005739047435</v>
          </cell>
          <cell r="CA174">
            <v>0.34479039818509827</v>
          </cell>
        </row>
        <row r="175">
          <cell r="Q175">
            <v>27.317772605470001</v>
          </cell>
          <cell r="R175">
            <v>17.786705797749999</v>
          </cell>
          <cell r="S175">
            <v>16.026068867319999</v>
          </cell>
          <cell r="T175">
            <v>3.8731875180900004</v>
          </cell>
          <cell r="U175">
            <v>2.29242910388</v>
          </cell>
          <cell r="V175">
            <v>3.2107595918200014</v>
          </cell>
          <cell r="W175">
            <v>1.9944461786999981</v>
          </cell>
          <cell r="X175">
            <v>1.9449681834900003</v>
          </cell>
          <cell r="Y175">
            <v>1.891966696719994</v>
          </cell>
          <cell r="Z175">
            <v>-3.3399999999872421E-4</v>
          </cell>
          <cell r="AA175">
            <v>91.483594952479976</v>
          </cell>
          <cell r="AB175">
            <v>4.974173187738333E-2</v>
          </cell>
          <cell r="AC175" t="e">
            <v>#VALUE!</v>
          </cell>
          <cell r="AD175">
            <v>4.974173187738333E-2</v>
          </cell>
          <cell r="AE175">
            <v>1</v>
          </cell>
          <cell r="AF175">
            <v>1.67</v>
          </cell>
          <cell r="AG175">
            <v>12.07</v>
          </cell>
          <cell r="AH175">
            <v>15.57</v>
          </cell>
          <cell r="AI175">
            <v>16.960999999999999</v>
          </cell>
          <cell r="AJ175">
            <v>18.37</v>
          </cell>
          <cell r="AK175">
            <v>16.878357587308294</v>
          </cell>
          <cell r="AL175">
            <v>14.648044942680542</v>
          </cell>
          <cell r="AP175">
            <v>0.43595249885999721</v>
          </cell>
          <cell r="AQ175">
            <v>12.039671910380003</v>
          </cell>
          <cell r="AR175">
            <v>15.247772605470001</v>
          </cell>
          <cell r="AS175">
            <v>2.2167057977499987</v>
          </cell>
          <cell r="AT175">
            <v>-0.93493113267999917</v>
          </cell>
          <cell r="AU175">
            <v>-14.49681248191</v>
          </cell>
          <cell r="AV175">
            <v>-14.585928483428294</v>
          </cell>
          <cell r="AW175">
            <v>-11.437285350860542</v>
          </cell>
          <cell r="AY175">
            <v>15.14562440924</v>
          </cell>
          <cell r="AZ175">
            <v>42.463397014709997</v>
          </cell>
          <cell r="BA175">
            <v>60.25010281246</v>
          </cell>
          <cell r="BB175">
            <v>76.276171679779992</v>
          </cell>
          <cell r="BC175">
            <v>80.149359197869998</v>
          </cell>
          <cell r="BD175">
            <v>82.441788301749995</v>
          </cell>
          <cell r="BE175">
            <v>85.652547893570002</v>
          </cell>
          <cell r="BH175">
            <v>2.67</v>
          </cell>
          <cell r="BI175">
            <v>14.74</v>
          </cell>
          <cell r="BJ175">
            <v>30.310000000000002</v>
          </cell>
          <cell r="BK175">
            <v>47.271000000000001</v>
          </cell>
          <cell r="BL175">
            <v>65.641000000000005</v>
          </cell>
          <cell r="BM175">
            <v>82.519357587308292</v>
          </cell>
          <cell r="BN175">
            <v>97.167402529988834</v>
          </cell>
          <cell r="BQ175">
            <v>12.47562440924</v>
          </cell>
          <cell r="BR175">
            <v>27.723397014709995</v>
          </cell>
          <cell r="BS175">
            <v>29.940102812459994</v>
          </cell>
          <cell r="BT175">
            <v>29.005171679779991</v>
          </cell>
          <cell r="BU175">
            <v>14.508359197869986</v>
          </cell>
          <cell r="BV175">
            <v>-7.7569285558297452E-2</v>
          </cell>
          <cell r="BW175">
            <v>-11.514854636418832</v>
          </cell>
          <cell r="BZ175">
            <v>7.1788382384570096E-2</v>
          </cell>
          <cell r="CA175">
            <v>5.8793498229625228E-2</v>
          </cell>
        </row>
        <row r="176">
          <cell r="Q176">
            <v>35.094471764150001</v>
          </cell>
          <cell r="R176">
            <v>35.14656270695</v>
          </cell>
          <cell r="S176">
            <v>29.180717095710001</v>
          </cell>
          <cell r="T176">
            <v>31.759557582969997</v>
          </cell>
          <cell r="U176">
            <v>26.012900590530002</v>
          </cell>
          <cell r="V176">
            <v>28.550581069179998</v>
          </cell>
          <cell r="W176">
            <v>29.711161721580002</v>
          </cell>
          <cell r="X176">
            <v>29.501093009100003</v>
          </cell>
          <cell r="Y176">
            <v>16.481547299860001</v>
          </cell>
          <cell r="Z176">
            <v>54.881081765122673</v>
          </cell>
          <cell r="AA176">
            <v>407.57820320317273</v>
          </cell>
          <cell r="AB176">
            <v>0.3597821418076097</v>
          </cell>
          <cell r="AC176" t="e">
            <v>#VALUE!</v>
          </cell>
          <cell r="AD176">
            <v>0.3597821418076097</v>
          </cell>
          <cell r="AE176">
            <v>29.198869108833222</v>
          </cell>
          <cell r="AF176">
            <v>28.8</v>
          </cell>
          <cell r="AG176">
            <v>31.3</v>
          </cell>
          <cell r="AH176">
            <v>27.130943987791408</v>
          </cell>
          <cell r="AI176">
            <v>30.444743670989389</v>
          </cell>
          <cell r="AJ176">
            <v>28.784751352719894</v>
          </cell>
          <cell r="AK176">
            <v>31.027972937692418</v>
          </cell>
          <cell r="AL176">
            <v>31.818774086118658</v>
          </cell>
          <cell r="AP176">
            <v>6.3351749155667676</v>
          </cell>
          <cell r="AQ176">
            <v>26.924484573620003</v>
          </cell>
          <cell r="AR176">
            <v>3.7944717641499999</v>
          </cell>
          <cell r="AS176">
            <v>8.0156187191585921</v>
          </cell>
          <cell r="AT176">
            <v>-1.264026575279388</v>
          </cell>
          <cell r="AU176">
            <v>2.9748062302501026</v>
          </cell>
          <cell r="AV176">
            <v>-5.0150723471624161</v>
          </cell>
          <cell r="AW176">
            <v>-3.2681930169386604</v>
          </cell>
          <cell r="AY176">
            <v>91.258528598020007</v>
          </cell>
          <cell r="AZ176">
            <v>126.35300036216999</v>
          </cell>
          <cell r="BA176">
            <v>161.49956306912</v>
          </cell>
          <cell r="BB176">
            <v>190.68028016483001</v>
          </cell>
          <cell r="BC176">
            <v>222.43983774780003</v>
          </cell>
          <cell r="BD176">
            <v>248.45273833832999</v>
          </cell>
          <cell r="BE176">
            <v>277.00331940750999</v>
          </cell>
          <cell r="BH176">
            <v>0</v>
          </cell>
          <cell r="BI176">
            <v>89.29886910883323</v>
          </cell>
          <cell r="BJ176">
            <v>116.42981309662463</v>
          </cell>
          <cell r="BK176">
            <v>146.87455676761402</v>
          </cell>
          <cell r="BL176">
            <v>175.65930812033389</v>
          </cell>
          <cell r="BM176">
            <v>206.68728105802634</v>
          </cell>
          <cell r="BN176">
            <v>238.50605514414499</v>
          </cell>
          <cell r="BQ176">
            <v>91.258528598020007</v>
          </cell>
          <cell r="BR176">
            <v>37.05413125333677</v>
          </cell>
          <cell r="BS176">
            <v>45.069749972495373</v>
          </cell>
          <cell r="BT176">
            <v>43.805723397215992</v>
          </cell>
          <cell r="BU176">
            <v>46.780529627466109</v>
          </cell>
          <cell r="BV176">
            <v>41.76545728030365</v>
          </cell>
          <cell r="BW176">
            <v>38.497264263364997</v>
          </cell>
          <cell r="BZ176">
            <v>0.19923548097718502</v>
          </cell>
          <cell r="CA176">
            <v>0.15733497693499554</v>
          </cell>
        </row>
        <row r="177">
          <cell r="Q177">
            <v>22.9039720259</v>
          </cell>
          <cell r="R177">
            <v>25.0219692973</v>
          </cell>
          <cell r="S177">
            <v>21.114573597</v>
          </cell>
          <cell r="T177">
            <v>20.491068197259999</v>
          </cell>
          <cell r="U177">
            <v>18.793302554930001</v>
          </cell>
          <cell r="V177">
            <v>20.673125192440001</v>
          </cell>
          <cell r="W177">
            <v>21.788663787080001</v>
          </cell>
          <cell r="X177">
            <v>23.042011341850003</v>
          </cell>
          <cell r="Y177">
            <v>10.44828470136</v>
          </cell>
          <cell r="Z177">
            <v>47.236163857398111</v>
          </cell>
          <cell r="AA177">
            <v>281.14187918592813</v>
          </cell>
          <cell r="AB177">
            <v>0.31086268638339837</v>
          </cell>
          <cell r="AC177" t="str">
            <v/>
          </cell>
          <cell r="AD177">
            <v>0.31086268638339837</v>
          </cell>
          <cell r="AE177">
            <v>22</v>
          </cell>
          <cell r="AF177">
            <v>22</v>
          </cell>
          <cell r="AG177">
            <v>22</v>
          </cell>
          <cell r="AH177">
            <v>23</v>
          </cell>
          <cell r="AI177">
            <v>26.92924657871426</v>
          </cell>
          <cell r="AJ177">
            <v>26.854149303394049</v>
          </cell>
          <cell r="AK177">
            <v>26.855239421008392</v>
          </cell>
          <cell r="AL177">
            <v>29.218076853133606</v>
          </cell>
          <cell r="AP177">
            <v>0.79152494470999457</v>
          </cell>
          <cell r="AQ177">
            <v>4.8372196887000065</v>
          </cell>
          <cell r="AR177">
            <v>0.90397202589999992</v>
          </cell>
          <cell r="AS177">
            <v>2.0219692973000001</v>
          </cell>
          <cell r="AT177">
            <v>-5.8146729817142599</v>
          </cell>
          <cell r="AU177">
            <v>-6.3630811061340502</v>
          </cell>
          <cell r="AV177">
            <v>-8.0619368660783906</v>
          </cell>
          <cell r="AW177">
            <v>-8.5449516606936058</v>
          </cell>
          <cell r="AY177">
            <v>49.628744633410001</v>
          </cell>
          <cell r="AZ177">
            <v>72.532716659309997</v>
          </cell>
          <cell r="BA177">
            <v>97.554685956610001</v>
          </cell>
          <cell r="BB177">
            <v>118.66925955361</v>
          </cell>
          <cell r="BC177">
            <v>139.16032775087001</v>
          </cell>
          <cell r="BD177">
            <v>157.9536303058</v>
          </cell>
          <cell r="BE177">
            <v>178.62675549824002</v>
          </cell>
          <cell r="BH177">
            <v>0</v>
          </cell>
          <cell r="BI177">
            <v>66</v>
          </cell>
          <cell r="BJ177">
            <v>89</v>
          </cell>
          <cell r="BK177">
            <v>115.92924657871426</v>
          </cell>
          <cell r="BL177">
            <v>142.78339588210829</v>
          </cell>
          <cell r="BM177">
            <v>169.6386353031167</v>
          </cell>
          <cell r="BN177">
            <v>198.8567121562503</v>
          </cell>
          <cell r="BQ177">
            <v>49.628744633410001</v>
          </cell>
          <cell r="BR177">
            <v>6.5327166593099975</v>
          </cell>
          <cell r="BS177">
            <v>8.5546859566100011</v>
          </cell>
          <cell r="BT177">
            <v>2.7400129748957482</v>
          </cell>
          <cell r="BU177">
            <v>-3.6230681312382842</v>
          </cell>
          <cell r="BV177">
            <v>-11.685004997316696</v>
          </cell>
          <cell r="BW177">
            <v>-20.229956658010281</v>
          </cell>
          <cell r="BZ177">
            <v>0.12464347714469375</v>
          </cell>
          <cell r="CA177">
            <v>0.12788859604537731</v>
          </cell>
        </row>
        <row r="178">
          <cell r="Q178">
            <v>12.190499738249997</v>
          </cell>
          <cell r="R178">
            <v>10.12459340965</v>
          </cell>
          <cell r="S178">
            <v>8.0661434987099998</v>
          </cell>
          <cell r="T178">
            <v>11.26848938571</v>
          </cell>
          <cell r="U178">
            <v>7.2195980356000007</v>
          </cell>
          <cell r="V178">
            <v>7.8774558767399991</v>
          </cell>
          <cell r="W178">
            <v>7.9224979344999999</v>
          </cell>
          <cell r="X178">
            <v>6.4590816672500004</v>
          </cell>
          <cell r="Y178">
            <v>6.0332625985000004</v>
          </cell>
          <cell r="Z178">
            <v>7.6449179077245635</v>
          </cell>
          <cell r="AA178">
            <v>126.43632401724457</v>
          </cell>
          <cell r="AB178">
            <v>4.8919455424211347E-2</v>
          </cell>
          <cell r="AC178" t="str">
            <v/>
          </cell>
          <cell r="AD178">
            <v>4.8919455424211347E-2</v>
          </cell>
          <cell r="AE178">
            <v>7.19886910883322</v>
          </cell>
          <cell r="AF178">
            <v>6.8000000000000007</v>
          </cell>
          <cell r="AG178">
            <v>9.3000000000000007</v>
          </cell>
          <cell r="AH178">
            <v>4.1309439877914071</v>
          </cell>
          <cell r="AI178">
            <v>3.5154970922751296</v>
          </cell>
          <cell r="AJ178">
            <v>1.9306020493258464</v>
          </cell>
          <cell r="AK178">
            <v>4.1727335166840263</v>
          </cell>
          <cell r="AL178">
            <v>2.6006972329850533</v>
          </cell>
          <cell r="AP178">
            <v>5.5436499708567784</v>
          </cell>
          <cell r="AQ178">
            <v>22.087264884919996</v>
          </cell>
          <cell r="AR178">
            <v>2.8904997382499964</v>
          </cell>
          <cell r="AS178">
            <v>5.993649421858593</v>
          </cell>
          <cell r="AT178">
            <v>4.5506464064348702</v>
          </cell>
          <cell r="AU178">
            <v>9.3378873363841528</v>
          </cell>
          <cell r="AV178">
            <v>3.0468645189159744</v>
          </cell>
          <cell r="AW178">
            <v>5.2767586437549454</v>
          </cell>
          <cell r="AY178">
            <v>41.629783964609999</v>
          </cell>
          <cell r="AZ178">
            <v>53.820283702859996</v>
          </cell>
          <cell r="BA178">
            <v>63.94487711251</v>
          </cell>
          <cell r="BB178">
            <v>72.011020611220005</v>
          </cell>
          <cell r="BC178">
            <v>83.279509996930003</v>
          </cell>
          <cell r="BD178">
            <v>90.499108032530003</v>
          </cell>
          <cell r="BE178">
            <v>98.376563909270004</v>
          </cell>
          <cell r="BH178">
            <v>0</v>
          </cell>
          <cell r="BI178">
            <v>23.298869108833223</v>
          </cell>
          <cell r="BJ178">
            <v>27.429813096624631</v>
          </cell>
          <cell r="BK178">
            <v>30.945310188899761</v>
          </cell>
          <cell r="BL178">
            <v>32.875912238225609</v>
          </cell>
          <cell r="BM178">
            <v>37.048645754909636</v>
          </cell>
          <cell r="BN178">
            <v>39.649342987894691</v>
          </cell>
          <cell r="BQ178">
            <v>41.629783964609999</v>
          </cell>
          <cell r="BR178">
            <v>30.521414594026773</v>
          </cell>
          <cell r="BS178">
            <v>36.515064015885372</v>
          </cell>
          <cell r="BT178">
            <v>41.065710422320244</v>
          </cell>
          <cell r="BU178">
            <v>50.403597758704393</v>
          </cell>
          <cell r="BV178">
            <v>53.450462277620368</v>
          </cell>
          <cell r="BW178">
            <v>58.727220921375313</v>
          </cell>
          <cell r="BZ178">
            <v>7.4592003832491288E-2</v>
          </cell>
          <cell r="CA178">
            <v>2.9446380889618252E-2</v>
          </cell>
        </row>
        <row r="179">
          <cell r="Q179">
            <v>155.65266027014036</v>
          </cell>
          <cell r="R179">
            <v>58.087687214378782</v>
          </cell>
          <cell r="S179">
            <v>86.553286193795373</v>
          </cell>
          <cell r="T179">
            <v>155.67925618670219</v>
          </cell>
          <cell r="U179">
            <v>294.66962690616242</v>
          </cell>
          <cell r="V179">
            <v>183.87394367286561</v>
          </cell>
          <cell r="W179">
            <v>223.57232915489456</v>
          </cell>
          <cell r="X179">
            <v>12.998436634050623</v>
          </cell>
          <cell r="Y179">
            <v>6.4403356636901039</v>
          </cell>
          <cell r="Z179">
            <v>1.2586452902</v>
          </cell>
          <cell r="AA179">
            <v>102.02637491710546</v>
          </cell>
          <cell r="AB179">
            <v>0.11528057547271719</v>
          </cell>
          <cell r="AC179" t="e">
            <v>#VALUE!</v>
          </cell>
          <cell r="AD179">
            <v>0.11528057547271719</v>
          </cell>
          <cell r="AE179">
            <v>43.358681283538402</v>
          </cell>
          <cell r="AF179">
            <v>54.703301943100755</v>
          </cell>
          <cell r="AG179">
            <v>206.42999999999998</v>
          </cell>
          <cell r="AH179">
            <v>70.698789840206189</v>
          </cell>
          <cell r="AI179">
            <v>59.375908959537568</v>
          </cell>
          <cell r="AJ179">
            <v>96.220930635838158</v>
          </cell>
          <cell r="AK179">
            <v>335.83759517341036</v>
          </cell>
          <cell r="AL179">
            <v>85.101789017341048</v>
          </cell>
          <cell r="AP179">
            <v>83.805314235128293</v>
          </cell>
          <cell r="AQ179">
            <v>-12.008406786217925</v>
          </cell>
          <cell r="AR179">
            <v>-50.777339729859619</v>
          </cell>
          <cell r="AS179">
            <v>-12.611102625827407</v>
          </cell>
          <cell r="AT179">
            <v>27.177377234257804</v>
          </cell>
          <cell r="AU179">
            <v>59.458325550864032</v>
          </cell>
          <cell r="AV179">
            <v>-41.167968267247943</v>
          </cell>
          <cell r="AW179">
            <v>98.77215465552456</v>
          </cell>
          <cell r="AY179">
            <v>169.85889067554956</v>
          </cell>
          <cell r="AZ179">
            <v>325.51155094568986</v>
          </cell>
          <cell r="BA179">
            <v>383.59923816006869</v>
          </cell>
          <cell r="BB179">
            <v>470.15252435386401</v>
          </cell>
          <cell r="BC179">
            <v>625.83178054056623</v>
          </cell>
          <cell r="BD179">
            <v>920.50140744672865</v>
          </cell>
          <cell r="BE179">
            <v>1104.3753511195941</v>
          </cell>
          <cell r="BH179">
            <v>98.061983226639157</v>
          </cell>
          <cell r="BI179">
            <v>304.49198322663915</v>
          </cell>
          <cell r="BJ179">
            <v>375.19077306684534</v>
          </cell>
          <cell r="BK179">
            <v>434.56668202638292</v>
          </cell>
          <cell r="BL179">
            <v>530.78761266222102</v>
          </cell>
          <cell r="BM179">
            <v>866.6252078356315</v>
          </cell>
          <cell r="BN179">
            <v>951.72699685297255</v>
          </cell>
          <cell r="BQ179">
            <v>71.79690744891036</v>
          </cell>
          <cell r="BR179">
            <v>21.019567719050727</v>
          </cell>
          <cell r="BS179">
            <v>8.4084650932233131</v>
          </cell>
          <cell r="BT179">
            <v>35.585842327481132</v>
          </cell>
          <cell r="BU179">
            <v>95.044167878345149</v>
          </cell>
          <cell r="BV179">
            <v>53.876199611097149</v>
          </cell>
          <cell r="BW179">
            <v>152.6483542666216</v>
          </cell>
          <cell r="BZ179">
            <v>0.56054660473263629</v>
          </cell>
          <cell r="CA179">
            <v>0.47541720213530098</v>
          </cell>
        </row>
        <row r="180">
          <cell r="Q180">
            <v>20.389989183469996</v>
          </cell>
          <cell r="R180">
            <v>23.18330702766</v>
          </cell>
          <cell r="S180">
            <v>26.06416653558</v>
          </cell>
          <cell r="T180">
            <v>47.061405926010011</v>
          </cell>
          <cell r="U180">
            <v>30.953203019040004</v>
          </cell>
          <cell r="V180">
            <v>36.708243836569999</v>
          </cell>
          <cell r="W180">
            <v>24.578930537091001</v>
          </cell>
          <cell r="AE180">
            <v>27.7</v>
          </cell>
          <cell r="AF180">
            <v>36</v>
          </cell>
          <cell r="AG180">
            <v>32.700000000000003</v>
          </cell>
          <cell r="AH180">
            <v>24.7</v>
          </cell>
          <cell r="AI180">
            <v>31.9</v>
          </cell>
          <cell r="AJ180">
            <v>52.1</v>
          </cell>
          <cell r="AK180">
            <v>39</v>
          </cell>
          <cell r="AL180">
            <v>43.2</v>
          </cell>
          <cell r="AP180">
            <v>10.564640287859877</v>
          </cell>
          <cell r="AQ180">
            <v>-11.601199240870002</v>
          </cell>
          <cell r="AR180">
            <v>-12.310010816530006</v>
          </cell>
          <cell r="AT180">
            <v>-5.8358334644199985</v>
          </cell>
          <cell r="AU180">
            <v>-5.0385940739899908</v>
          </cell>
          <cell r="AV180">
            <v>-8.0467969809599964</v>
          </cell>
          <cell r="AW180">
            <v>-6.4917561634300043</v>
          </cell>
          <cell r="AY180">
            <v>62.663441046989874</v>
          </cell>
          <cell r="AZ180">
            <v>83.053430230459867</v>
          </cell>
          <cell r="BA180">
            <v>106.23673725811986</v>
          </cell>
          <cell r="BB180">
            <v>132.30090379369986</v>
          </cell>
          <cell r="BC180">
            <v>179.36230971970986</v>
          </cell>
          <cell r="BD180">
            <v>210.31551273874987</v>
          </cell>
          <cell r="BE180">
            <v>247.02375657531988</v>
          </cell>
          <cell r="BH180">
            <v>63.7</v>
          </cell>
          <cell r="BI180">
            <v>96.4</v>
          </cell>
          <cell r="BJ180">
            <v>121.10000000000001</v>
          </cell>
          <cell r="BK180">
            <v>153</v>
          </cell>
          <cell r="BL180">
            <v>205.1</v>
          </cell>
          <cell r="BM180">
            <v>244.1</v>
          </cell>
          <cell r="BN180">
            <v>287.3</v>
          </cell>
          <cell r="BQ180">
            <v>-1.0365589530101289</v>
          </cell>
          <cell r="BR180">
            <v>-13.346569769540139</v>
          </cell>
          <cell r="BS180">
            <v>-14.863262741880149</v>
          </cell>
          <cell r="BT180">
            <v>-20.69909620630014</v>
          </cell>
          <cell r="BU180">
            <v>-25.737690280290138</v>
          </cell>
          <cell r="BV180">
            <v>-33.784487261250121</v>
          </cell>
          <cell r="BW180">
            <v>-40.276243424680132</v>
          </cell>
          <cell r="BZ180">
            <v>0.16065169084820849</v>
          </cell>
          <cell r="CA180">
            <v>0.18370449089587504</v>
          </cell>
        </row>
        <row r="181">
          <cell r="Q181">
            <v>20.419145816216478</v>
          </cell>
          <cell r="R181">
            <v>18.153312371182583</v>
          </cell>
          <cell r="S181">
            <v>17.05947118514537</v>
          </cell>
          <cell r="T181">
            <v>12.247566229500725</v>
          </cell>
          <cell r="U181">
            <v>25.380658931673061</v>
          </cell>
          <cell r="V181">
            <v>21.110588443768986</v>
          </cell>
          <cell r="W181">
            <v>19.332088271396032</v>
          </cell>
          <cell r="AE181">
            <v>2</v>
          </cell>
          <cell r="AF181">
            <v>4.0999999999999996</v>
          </cell>
          <cell r="AG181">
            <v>5</v>
          </cell>
          <cell r="AH181">
            <v>22</v>
          </cell>
          <cell r="AI181">
            <v>10.4</v>
          </cell>
          <cell r="AJ181">
            <v>11.8</v>
          </cell>
          <cell r="AK181">
            <v>23.4</v>
          </cell>
          <cell r="AL181">
            <v>7.2</v>
          </cell>
          <cell r="AP181">
            <v>6.741418895517878</v>
          </cell>
          <cell r="AQ181">
            <v>2.3909133710559747</v>
          </cell>
          <cell r="AR181">
            <v>15.419145816216478</v>
          </cell>
          <cell r="AT181">
            <v>6.6594711851453692</v>
          </cell>
          <cell r="AU181">
            <v>0.44756622950072433</v>
          </cell>
          <cell r="AV181">
            <v>1.9806589316730623</v>
          </cell>
          <cell r="AW181">
            <v>13.910588443768987</v>
          </cell>
          <cell r="AY181">
            <v>15.232332266573852</v>
          </cell>
          <cell r="AZ181">
            <v>35.651478082790334</v>
          </cell>
          <cell r="BA181">
            <v>53.804790453972913</v>
          </cell>
          <cell r="BB181">
            <v>70.864261639118283</v>
          </cell>
          <cell r="BC181">
            <v>83.111827868619002</v>
          </cell>
          <cell r="BD181">
            <v>108.49248680029206</v>
          </cell>
          <cell r="BE181">
            <v>129.60307524406105</v>
          </cell>
          <cell r="BH181">
            <v>6.1</v>
          </cell>
          <cell r="BI181">
            <v>11.1</v>
          </cell>
          <cell r="BJ181">
            <v>33.1</v>
          </cell>
          <cell r="BK181">
            <v>43.5</v>
          </cell>
          <cell r="BL181">
            <v>55.3</v>
          </cell>
          <cell r="BM181">
            <v>78.699999999999989</v>
          </cell>
          <cell r="BN181">
            <v>85.899999999999991</v>
          </cell>
          <cell r="BQ181">
            <v>9.1323322665738527</v>
          </cell>
          <cell r="BR181">
            <v>24.551478082790332</v>
          </cell>
          <cell r="BS181">
            <v>20.704790453972912</v>
          </cell>
          <cell r="BT181">
            <v>27.364261639118283</v>
          </cell>
          <cell r="BU181">
            <v>27.811827868619005</v>
          </cell>
          <cell r="BV181">
            <v>29.792486800292068</v>
          </cell>
          <cell r="BW181">
            <v>43.703075244061054</v>
          </cell>
          <cell r="BZ181">
            <v>7.4441813876305482E-2</v>
          </cell>
          <cell r="CA181">
            <v>4.9531244985577226E-2</v>
          </cell>
        </row>
        <row r="182">
          <cell r="Q182">
            <v>5.0113765807009782</v>
          </cell>
          <cell r="R182">
            <v>4.7818756766337636</v>
          </cell>
          <cell r="S182">
            <v>21.554095750260004</v>
          </cell>
          <cell r="T182">
            <v>5.9497288321294901</v>
          </cell>
          <cell r="U182">
            <v>3.9456540861499994</v>
          </cell>
          <cell r="V182">
            <v>21.941462904838779</v>
          </cell>
          <cell r="W182">
            <v>6.9551681920775339</v>
          </cell>
          <cell r="AE182">
            <v>10.119681283538403</v>
          </cell>
          <cell r="AF182">
            <v>10.35904385061521</v>
          </cell>
          <cell r="AG182">
            <v>9.3999999999999986</v>
          </cell>
          <cell r="AH182">
            <v>7.7757898402061905</v>
          </cell>
          <cell r="AI182">
            <v>10.8</v>
          </cell>
          <cell r="AJ182">
            <v>24</v>
          </cell>
          <cell r="AK182">
            <v>5.2</v>
          </cell>
          <cell r="AL182">
            <v>29.5</v>
          </cell>
          <cell r="AP182">
            <v>53.538706444161605</v>
          </cell>
          <cell r="AQ182">
            <v>-1.4290486148652075</v>
          </cell>
          <cell r="AR182">
            <v>-4.3886234192990203</v>
          </cell>
          <cell r="AT182">
            <v>10.754095750260003</v>
          </cell>
          <cell r="AU182">
            <v>-18.050271167870509</v>
          </cell>
          <cell r="AV182">
            <v>-1.2543459138500008</v>
          </cell>
          <cell r="AW182">
            <v>-7.5585370951612205</v>
          </cell>
          <cell r="AY182">
            <v>72.588382963450016</v>
          </cell>
          <cell r="AZ182">
            <v>77.599759544150999</v>
          </cell>
          <cell r="BA182">
            <v>82.381635220784759</v>
          </cell>
          <cell r="BB182">
            <v>103.93573097104476</v>
          </cell>
          <cell r="BC182">
            <v>109.88545980317426</v>
          </cell>
          <cell r="BD182">
            <v>113.83111388932426</v>
          </cell>
          <cell r="BE182">
            <v>135.77257679416303</v>
          </cell>
          <cell r="BH182">
            <v>20.478725134153613</v>
          </cell>
          <cell r="BI182">
            <v>29.878725134153612</v>
          </cell>
          <cell r="BJ182">
            <v>37.654514974359799</v>
          </cell>
          <cell r="BK182">
            <v>48.454514974359796</v>
          </cell>
          <cell r="BL182">
            <v>72.454514974359796</v>
          </cell>
          <cell r="BM182">
            <v>77.654514974359799</v>
          </cell>
          <cell r="BN182">
            <v>107.1545149743598</v>
          </cell>
          <cell r="BQ182">
            <v>52.109657829296403</v>
          </cell>
          <cell r="BR182">
            <v>47.721034409997387</v>
          </cell>
          <cell r="BS182">
            <v>44.72712024642496</v>
          </cell>
          <cell r="BT182">
            <v>55.481215996684966</v>
          </cell>
          <cell r="BU182">
            <v>37.430944828814461</v>
          </cell>
          <cell r="BV182">
            <v>36.176598914964458</v>
          </cell>
          <cell r="BW182">
            <v>28.618061819803231</v>
          </cell>
          <cell r="BZ182">
            <v>9.8422488785964254E-2</v>
          </cell>
          <cell r="CA182">
            <v>6.4896244692697808E-2</v>
          </cell>
        </row>
        <row r="183">
          <cell r="Q183">
            <v>100</v>
          </cell>
          <cell r="R183">
            <v>0</v>
          </cell>
          <cell r="S183">
            <v>17.899999999999999</v>
          </cell>
          <cell r="T183">
            <v>88.812268683499994</v>
          </cell>
          <cell r="U183">
            <v>114.15</v>
          </cell>
          <cell r="V183">
            <v>98.247960756910004</v>
          </cell>
          <cell r="W183">
            <v>150.15</v>
          </cell>
          <cell r="AE183">
            <v>0</v>
          </cell>
          <cell r="AF183">
            <v>0</v>
          </cell>
          <cell r="AG183">
            <v>138.19999999999999</v>
          </cell>
          <cell r="AH183">
            <v>0</v>
          </cell>
          <cell r="AI183">
            <v>0</v>
          </cell>
          <cell r="AJ183">
            <v>0</v>
          </cell>
          <cell r="AK183">
            <v>139.078495</v>
          </cell>
          <cell r="AL183">
            <v>0</v>
          </cell>
          <cell r="AP183">
            <v>4.4000000000000004</v>
          </cell>
          <cell r="AQ183">
            <v>0.5</v>
          </cell>
          <cell r="AR183">
            <v>-38.199999999999989</v>
          </cell>
          <cell r="AT183">
            <v>17.899999999999999</v>
          </cell>
          <cell r="AU183">
            <v>88.812268683499994</v>
          </cell>
          <cell r="AV183">
            <v>-24.928494999999998</v>
          </cell>
          <cell r="AW183">
            <v>98.247960756910004</v>
          </cell>
          <cell r="AY183">
            <v>4.9000000000000004</v>
          </cell>
          <cell r="AZ183">
            <v>104.9</v>
          </cell>
          <cell r="BA183">
            <v>104.9</v>
          </cell>
          <cell r="BB183">
            <v>122.8</v>
          </cell>
          <cell r="BC183">
            <v>211.61226868349999</v>
          </cell>
          <cell r="BD183">
            <v>325.7622686835</v>
          </cell>
          <cell r="BE183">
            <v>424.01022944041</v>
          </cell>
          <cell r="BH183">
            <v>0</v>
          </cell>
          <cell r="BI183">
            <v>138.19999999999999</v>
          </cell>
          <cell r="BJ183">
            <v>138.19999999999999</v>
          </cell>
          <cell r="BK183">
            <v>138.19999999999999</v>
          </cell>
          <cell r="BL183">
            <v>138.19999999999999</v>
          </cell>
          <cell r="BM183">
            <v>277.27849500000002</v>
          </cell>
          <cell r="BN183">
            <v>277.27849500000002</v>
          </cell>
          <cell r="BQ183">
            <v>4.9000000000000004</v>
          </cell>
          <cell r="BR183">
            <v>-33.29999999999999</v>
          </cell>
          <cell r="BS183">
            <v>-33.29999999999999</v>
          </cell>
          <cell r="BT183">
            <v>-15.399999999999991</v>
          </cell>
          <cell r="BU183">
            <v>73.412268683500002</v>
          </cell>
          <cell r="BV183">
            <v>48.483773683499976</v>
          </cell>
          <cell r="BW183">
            <v>146.73173444040998</v>
          </cell>
          <cell r="BZ183">
            <v>0.18953741631313256</v>
          </cell>
          <cell r="CA183">
            <v>0.12378332833646967</v>
          </cell>
        </row>
        <row r="184">
          <cell r="Q184">
            <v>0</v>
          </cell>
          <cell r="R184">
            <v>0</v>
          </cell>
          <cell r="S184">
            <v>0</v>
          </cell>
          <cell r="T184">
            <v>0</v>
          </cell>
          <cell r="U184">
            <v>109.19289789080555</v>
          </cell>
          <cell r="V184">
            <v>0</v>
          </cell>
          <cell r="W184">
            <v>0</v>
          </cell>
          <cell r="AE184">
            <v>0</v>
          </cell>
          <cell r="AF184">
            <v>0</v>
          </cell>
          <cell r="AG184">
            <v>0</v>
          </cell>
          <cell r="AH184">
            <v>0</v>
          </cell>
          <cell r="AI184">
            <v>0</v>
          </cell>
          <cell r="AJ184">
            <v>0</v>
          </cell>
          <cell r="AK184">
            <v>111.04121000000001</v>
          </cell>
          <cell r="AL184">
            <v>0</v>
          </cell>
          <cell r="AP184">
            <v>0</v>
          </cell>
          <cell r="AQ184">
            <v>0</v>
          </cell>
          <cell r="AR184">
            <v>0</v>
          </cell>
          <cell r="AS184">
            <v>0</v>
          </cell>
          <cell r="AT184">
            <v>0</v>
          </cell>
          <cell r="AU184">
            <v>0</v>
          </cell>
          <cell r="AV184">
            <v>-1.8483121091944525</v>
          </cell>
          <cell r="AW184">
            <v>0</v>
          </cell>
          <cell r="AY184">
            <v>0</v>
          </cell>
          <cell r="AZ184">
            <v>0</v>
          </cell>
          <cell r="BA184">
            <v>0</v>
          </cell>
          <cell r="BB184">
            <v>0</v>
          </cell>
          <cell r="BC184">
            <v>0</v>
          </cell>
          <cell r="BD184">
            <v>109.19289789080555</v>
          </cell>
          <cell r="BE184">
            <v>109.19289789080555</v>
          </cell>
          <cell r="BH184">
            <v>0</v>
          </cell>
          <cell r="BI184">
            <v>0</v>
          </cell>
          <cell r="BJ184">
            <v>0</v>
          </cell>
          <cell r="BK184">
            <v>0</v>
          </cell>
          <cell r="BL184">
            <v>0</v>
          </cell>
          <cell r="BM184">
            <v>111.04121000000001</v>
          </cell>
          <cell r="BN184">
            <v>111.04121000000001</v>
          </cell>
          <cell r="BQ184">
            <v>0</v>
          </cell>
          <cell r="BR184">
            <v>0</v>
          </cell>
          <cell r="BS184">
            <v>0</v>
          </cell>
          <cell r="BT184">
            <v>0</v>
          </cell>
          <cell r="BU184">
            <v>0</v>
          </cell>
          <cell r="BV184">
            <v>-1.8483121091944525</v>
          </cell>
          <cell r="BW184">
            <v>-1.8483121091944525</v>
          </cell>
        </row>
        <row r="185">
          <cell r="Q185">
            <v>9.8321486897529002</v>
          </cell>
          <cell r="R185">
            <v>11.969192138902438</v>
          </cell>
          <cell r="S185">
            <v>3.9755527228100003</v>
          </cell>
          <cell r="T185">
            <v>1.608286515561961</v>
          </cell>
          <cell r="U185">
            <v>11.047212978493802</v>
          </cell>
          <cell r="V185">
            <v>5.8656877307778501</v>
          </cell>
          <cell r="W185">
            <v>22.556142154329997</v>
          </cell>
          <cell r="X185">
            <v>12.998436634050623</v>
          </cell>
          <cell r="Y185">
            <v>6.4403356636901039</v>
          </cell>
          <cell r="Z185">
            <v>1.2586452902</v>
          </cell>
          <cell r="AA185">
            <v>102.02637491710546</v>
          </cell>
          <cell r="AB185">
            <v>0.11528057547271719</v>
          </cell>
          <cell r="AC185" t="e">
            <v>#VALUE!</v>
          </cell>
          <cell r="AD185">
            <v>0.11528057547271719</v>
          </cell>
          <cell r="AE185">
            <v>3.5389999999999997</v>
          </cell>
          <cell r="AF185">
            <v>4.2442580924855484</v>
          </cell>
          <cell r="AG185">
            <v>21.13</v>
          </cell>
          <cell r="AH185">
            <v>16.222999999999999</v>
          </cell>
          <cell r="AI185">
            <v>6.2759089595375706</v>
          </cell>
          <cell r="AJ185">
            <v>8.320930635838149</v>
          </cell>
          <cell r="AK185">
            <v>18.117890173410402</v>
          </cell>
          <cell r="AL185">
            <v>5.2017890173410404</v>
          </cell>
          <cell r="AP185">
            <v>8.5605486075889345</v>
          </cell>
          <cell r="AQ185">
            <v>-1.869072301538699</v>
          </cell>
          <cell r="AR185">
            <v>-11.297851310247099</v>
          </cell>
          <cell r="AT185">
            <v>-2.3003562367275698</v>
          </cell>
          <cell r="AU185">
            <v>-6.7126441202761882</v>
          </cell>
          <cell r="AV185">
            <v>-7.0706771949166001</v>
          </cell>
          <cell r="AW185">
            <v>0.66389871343680973</v>
          </cell>
          <cell r="AY185">
            <v>14.474734398535784</v>
          </cell>
          <cell r="AZ185">
            <v>24.306883088288686</v>
          </cell>
          <cell r="BA185">
            <v>36.276075227191122</v>
          </cell>
          <cell r="BB185">
            <v>40.251627950001122</v>
          </cell>
          <cell r="BC185">
            <v>41.859914465563087</v>
          </cell>
          <cell r="BD185">
            <v>52.90712744405689</v>
          </cell>
          <cell r="BE185">
            <v>58.77281517483474</v>
          </cell>
          <cell r="BH185">
            <v>7.783258092485549</v>
          </cell>
          <cell r="BI185">
            <v>28.913258092485549</v>
          </cell>
          <cell r="BJ185">
            <v>45.136258092485548</v>
          </cell>
          <cell r="BK185">
            <v>51.412167052023108</v>
          </cell>
          <cell r="BL185">
            <v>59.73309768786126</v>
          </cell>
          <cell r="BM185">
            <v>77.850987861271676</v>
          </cell>
          <cell r="BN185">
            <v>83.052776878612718</v>
          </cell>
          <cell r="BQ185">
            <v>6.6914763060502338</v>
          </cell>
          <cell r="BR185">
            <v>-4.6063750041968614</v>
          </cell>
          <cell r="BS185">
            <v>-8.860182865294421</v>
          </cell>
          <cell r="BT185">
            <v>-11.160539102021989</v>
          </cell>
          <cell r="BU185">
            <v>-17.873183222298174</v>
          </cell>
          <cell r="BV185">
            <v>-24.943860417214786</v>
          </cell>
          <cell r="BW185">
            <v>-24.279961703777978</v>
          </cell>
          <cell r="BZ185">
            <v>3.7493194909025564E-2</v>
          </cell>
          <cell r="CA185">
            <v>5.3501893224681248E-2</v>
          </cell>
        </row>
        <row r="188">
          <cell r="Q188">
            <v>1562.7831531930278</v>
          </cell>
          <cell r="R188">
            <v>1335.5517192517016</v>
          </cell>
          <cell r="S188">
            <v>1459.047491855642</v>
          </cell>
          <cell r="T188">
            <v>1159.3107929749726</v>
          </cell>
          <cell r="U188">
            <v>1597.5626542380755</v>
          </cell>
          <cell r="V188">
            <v>1158.6352938180446</v>
          </cell>
          <cell r="W188">
            <v>1776.2541291407799</v>
          </cell>
          <cell r="X188">
            <v>1148.16500459793</v>
          </cell>
          <cell r="Y188">
            <v>1326.2427183671002</v>
          </cell>
          <cell r="Z188">
            <v>1444.4205285488624</v>
          </cell>
          <cell r="AA188">
            <v>16173.372973017389</v>
          </cell>
          <cell r="AB188">
            <v>14.480122042055168</v>
          </cell>
          <cell r="AC188" t="e">
            <v>#VALUE!</v>
          </cell>
          <cell r="AD188">
            <v>14.606218679749187</v>
          </cell>
          <cell r="AE188">
            <v>1068.756363721712</v>
          </cell>
          <cell r="AF188">
            <v>1031.5777194433952</v>
          </cell>
          <cell r="AG188">
            <v>1690.6351448769883</v>
          </cell>
          <cell r="AH188">
            <v>1358.7798698023994</v>
          </cell>
          <cell r="AI188">
            <v>1374.4917745222101</v>
          </cell>
          <cell r="AJ188">
            <v>1179.3930006395633</v>
          </cell>
          <cell r="AK188">
            <v>1534.3171599107404</v>
          </cell>
          <cell r="AP188">
            <v>71.364277281834575</v>
          </cell>
          <cell r="AQ188">
            <v>33.701126584312306</v>
          </cell>
          <cell r="AR188">
            <v>-127.85199168396048</v>
          </cell>
          <cell r="AS188">
            <v>-23.228150550697819</v>
          </cell>
          <cell r="AT188">
            <v>84.555717333431858</v>
          </cell>
          <cell r="AU188">
            <v>-20.082207664590669</v>
          </cell>
          <cell r="AV188">
            <v>63.245494327335109</v>
          </cell>
          <cell r="AY188">
            <v>2205.399487031254</v>
          </cell>
          <cell r="AZ188">
            <v>3768.1826402242814</v>
          </cell>
          <cell r="BA188">
            <v>5103.7343594759841</v>
          </cell>
          <cell r="BB188">
            <v>6562.7818513316261</v>
          </cell>
          <cell r="BC188">
            <v>7722.0926443065991</v>
          </cell>
          <cell r="BD188">
            <v>9319.6552985446742</v>
          </cell>
          <cell r="BE188">
            <v>10478.290592362719</v>
          </cell>
          <cell r="BH188">
            <v>2100.3340831651071</v>
          </cell>
          <cell r="BI188">
            <v>3790.969228042095</v>
          </cell>
          <cell r="BJ188">
            <v>5149.7490978444939</v>
          </cell>
          <cell r="BK188">
            <v>6524.240872366704</v>
          </cell>
          <cell r="BL188">
            <v>7703.633873006268</v>
          </cell>
          <cell r="BM188">
            <v>9237.951032917008</v>
          </cell>
          <cell r="BN188">
            <v>9237.951032917008</v>
          </cell>
          <cell r="BQ188">
            <v>105.06540386614701</v>
          </cell>
          <cell r="BR188">
            <v>-22.786587817813107</v>
          </cell>
          <cell r="BS188">
            <v>-46.014738368510578</v>
          </cell>
          <cell r="BT188">
            <v>38.540978964921635</v>
          </cell>
          <cell r="BU188">
            <v>18.458771300331165</v>
          </cell>
          <cell r="BV188">
            <v>81.704265627666246</v>
          </cell>
          <cell r="BW188">
            <v>1240.3395594457106</v>
          </cell>
          <cell r="BZ188">
            <v>6.9165436268801814</v>
          </cell>
          <cell r="CA188">
            <v>6.9000104275418552</v>
          </cell>
        </row>
        <row r="189">
          <cell r="Q189">
            <v>1268.7220575171</v>
          </cell>
          <cell r="R189">
            <v>1092.9445943212645</v>
          </cell>
          <cell r="S189">
            <v>1295.417872444752</v>
          </cell>
          <cell r="T189">
            <v>1014.5812168482155</v>
          </cell>
          <cell r="U189">
            <v>1354.7337588262978</v>
          </cell>
          <cell r="V189">
            <v>960.02224971059331</v>
          </cell>
          <cell r="W189">
            <v>1265.1986597871232</v>
          </cell>
          <cell r="X189">
            <v>936.90342965859668</v>
          </cell>
          <cell r="Y189">
            <v>1228.3875718281001</v>
          </cell>
          <cell r="Z189">
            <v>1156.9326777232959</v>
          </cell>
          <cell r="AA189">
            <v>13489.213309872008</v>
          </cell>
          <cell r="AB189">
            <v>12.122117719974254</v>
          </cell>
          <cell r="AC189" t="e">
            <v>#VALUE!</v>
          </cell>
          <cell r="AD189">
            <v>12.248214357668274</v>
          </cell>
          <cell r="AE189">
            <v>929.45947908848927</v>
          </cell>
          <cell r="AF189">
            <v>892.92130767706817</v>
          </cell>
          <cell r="AG189">
            <v>1360.775263643369</v>
          </cell>
          <cell r="AH189">
            <v>1117.5272050139802</v>
          </cell>
          <cell r="AI189">
            <v>1194.5268260458204</v>
          </cell>
          <cell r="AJ189">
            <v>1015.6999489663854</v>
          </cell>
          <cell r="AK189">
            <v>1339.5282498029148</v>
          </cell>
          <cell r="AP189">
            <v>72.717097568724057</v>
          </cell>
          <cell r="AQ189">
            <v>20.271336872389384</v>
          </cell>
          <cell r="AR189">
            <v>-92.05320612626906</v>
          </cell>
          <cell r="AS189">
            <v>-24.582610692715662</v>
          </cell>
          <cell r="AT189">
            <v>100.89104639893162</v>
          </cell>
          <cell r="AU189">
            <v>-1.1187321181698735</v>
          </cell>
          <cell r="AV189">
            <v>15.205509023383001</v>
          </cell>
          <cell r="AY189">
            <v>1915.3692212066708</v>
          </cell>
          <cell r="AZ189">
            <v>3184.0912787237703</v>
          </cell>
          <cell r="BA189">
            <v>4277.0358730450353</v>
          </cell>
          <cell r="BB189">
            <v>5572.4537454897873</v>
          </cell>
          <cell r="BC189">
            <v>6587.0349623380034</v>
          </cell>
          <cell r="BD189">
            <v>7941.7687211643006</v>
          </cell>
          <cell r="BE189">
            <v>8901.7909708748939</v>
          </cell>
          <cell r="BH189">
            <v>1822.3807867655573</v>
          </cell>
          <cell r="BI189">
            <v>3183.1560504089261</v>
          </cell>
          <cell r="BJ189">
            <v>4300.6832554229059</v>
          </cell>
          <cell r="BK189">
            <v>5495.2100814687265</v>
          </cell>
          <cell r="BL189">
            <v>6510.9100304351123</v>
          </cell>
          <cell r="BM189">
            <v>7850.4382802380269</v>
          </cell>
          <cell r="BN189">
            <v>7850.4382802380269</v>
          </cell>
          <cell r="BQ189">
            <v>92.988434441113299</v>
          </cell>
          <cell r="BR189">
            <v>0.93522831484444424</v>
          </cell>
          <cell r="BS189">
            <v>-23.647382377871011</v>
          </cell>
          <cell r="BT189">
            <v>77.243664021060852</v>
          </cell>
          <cell r="BU189">
            <v>76.124931902891007</v>
          </cell>
          <cell r="BV189">
            <v>91.330440926273695</v>
          </cell>
          <cell r="BW189">
            <v>1051.352690636867</v>
          </cell>
          <cell r="BZ189">
            <v>5.8998922685013762</v>
          </cell>
          <cell r="CA189">
            <v>5.8317084954165219</v>
          </cell>
        </row>
        <row r="190">
          <cell r="Q190">
            <v>229.82562720125335</v>
          </cell>
          <cell r="R190">
            <v>231.78627338494337</v>
          </cell>
          <cell r="S190">
            <v>220.36962725388335</v>
          </cell>
          <cell r="T190">
            <v>260.44324293338332</v>
          </cell>
          <cell r="U190">
            <v>322.04120313933333</v>
          </cell>
          <cell r="V190">
            <v>236.95060855333335</v>
          </cell>
          <cell r="W190">
            <v>239.19305935433331</v>
          </cell>
          <cell r="X190">
            <v>228.78283836333335</v>
          </cell>
          <cell r="Y190">
            <v>240.99025244333333</v>
          </cell>
          <cell r="Z190">
            <v>489.89481366878056</v>
          </cell>
          <cell r="AA190">
            <v>3086.9989706022366</v>
          </cell>
          <cell r="AB190">
            <v>2.8239336017217149</v>
          </cell>
          <cell r="AC190" t="str">
            <v/>
          </cell>
          <cell r="AD190">
            <v>2.8239336017217149</v>
          </cell>
          <cell r="AE190">
            <v>136.05759002946508</v>
          </cell>
          <cell r="AF190">
            <v>235.99584037193952</v>
          </cell>
          <cell r="AG190">
            <v>253.06730158728695</v>
          </cell>
          <cell r="AH190">
            <v>238.41410385292349</v>
          </cell>
          <cell r="AI190">
            <v>234.579779344998</v>
          </cell>
          <cell r="AJ190">
            <v>263.55543885477232</v>
          </cell>
          <cell r="AK190">
            <v>313.56136992002473</v>
          </cell>
          <cell r="AP190">
            <v>26.681482223868272</v>
          </cell>
          <cell r="AQ190">
            <v>-12.013488318946202</v>
          </cell>
          <cell r="AR190">
            <v>-23.241674386033594</v>
          </cell>
          <cell r="AS190">
            <v>-6.6278304679801181</v>
          </cell>
          <cell r="AT190">
            <v>-14.210152091114651</v>
          </cell>
          <cell r="AU190">
            <v>-3.1121959213890023</v>
          </cell>
          <cell r="AV190">
            <v>8.4798332193086026</v>
          </cell>
          <cell r="AY190">
            <v>386.72142430632664</v>
          </cell>
          <cell r="AZ190">
            <v>616.54705150758002</v>
          </cell>
          <cell r="BA190">
            <v>848.33332489252336</v>
          </cell>
          <cell r="BB190">
            <v>1068.7029521464067</v>
          </cell>
          <cell r="BC190">
            <v>1329.14619507979</v>
          </cell>
          <cell r="BD190">
            <v>1651.1873982191232</v>
          </cell>
          <cell r="BE190">
            <v>1888.1380067724565</v>
          </cell>
          <cell r="BH190">
            <v>372.05343040140463</v>
          </cell>
          <cell r="BI190">
            <v>625.12073198869155</v>
          </cell>
          <cell r="BJ190">
            <v>863.53483584161506</v>
          </cell>
          <cell r="BK190">
            <v>1098.114615186613</v>
          </cell>
          <cell r="BL190">
            <v>1361.6700540413854</v>
          </cell>
          <cell r="BM190">
            <v>1675.2314239614102</v>
          </cell>
          <cell r="BN190">
            <v>1675.2314239614102</v>
          </cell>
          <cell r="BQ190">
            <v>14.667993904922014</v>
          </cell>
          <cell r="BR190">
            <v>-8.5736804811115235</v>
          </cell>
          <cell r="BS190">
            <v>-15.201510949091698</v>
          </cell>
          <cell r="BT190">
            <v>-29.411663040206349</v>
          </cell>
          <cell r="BU190">
            <v>-32.523858961595352</v>
          </cell>
          <cell r="BV190">
            <v>-24.044025742286976</v>
          </cell>
          <cell r="BW190">
            <v>212.90658281104629</v>
          </cell>
          <cell r="BZ190">
            <v>1.1904930526246817</v>
          </cell>
          <cell r="CA190">
            <v>1.2196241055379393</v>
          </cell>
        </row>
        <row r="191">
          <cell r="Q191">
            <v>114.93062309356779</v>
          </cell>
          <cell r="R191">
            <v>97.577095191947578</v>
          </cell>
          <cell r="S191">
            <v>99.839122443596665</v>
          </cell>
          <cell r="T191">
            <v>80.184636532315565</v>
          </cell>
          <cell r="U191">
            <v>78.343778427148891</v>
          </cell>
          <cell r="V191">
            <v>99.025721802846675</v>
          </cell>
          <cell r="W191">
            <v>101.61939423679334</v>
          </cell>
          <cell r="X191">
            <v>104.04936530497446</v>
          </cell>
          <cell r="Y191">
            <v>111.93020796266667</v>
          </cell>
          <cell r="Z191">
            <v>99.254814024515426</v>
          </cell>
          <cell r="AA191">
            <v>1168.2704795129862</v>
          </cell>
          <cell r="AB191">
            <v>0.32142097994371183</v>
          </cell>
          <cell r="AC191">
            <v>0.12609663769402049</v>
          </cell>
          <cell r="AD191">
            <v>0.44751761763773235</v>
          </cell>
          <cell r="AE191">
            <v>38.699802558668416</v>
          </cell>
          <cell r="AF191">
            <v>119.90133607843137</v>
          </cell>
          <cell r="AG191">
            <v>90.284681960784297</v>
          </cell>
          <cell r="AH191">
            <v>72.295434640522842</v>
          </cell>
          <cell r="AI191">
            <v>91.401886405228737</v>
          </cell>
          <cell r="AJ191">
            <v>98.853333464052255</v>
          </cell>
          <cell r="AK191">
            <v>94.987434744842744</v>
          </cell>
          <cell r="AP191">
            <v>30.696783632878258</v>
          </cell>
          <cell r="AQ191">
            <v>-7.7822017773646905</v>
          </cell>
          <cell r="AR191">
            <v>24.645941132783491</v>
          </cell>
          <cell r="AS191">
            <v>25.281660551424736</v>
          </cell>
          <cell r="AT191">
            <v>8.4372360383679279</v>
          </cell>
          <cell r="AU191">
            <v>-18.66869693173669</v>
          </cell>
          <cell r="AV191">
            <v>-16.643656317693853</v>
          </cell>
          <cell r="AY191">
            <v>181.51572049261335</v>
          </cell>
          <cell r="AZ191">
            <v>296.44634358618111</v>
          </cell>
          <cell r="BA191">
            <v>394.02343877812871</v>
          </cell>
          <cell r="BB191">
            <v>493.8625612217254</v>
          </cell>
          <cell r="BC191">
            <v>574.04719775404101</v>
          </cell>
          <cell r="BD191">
            <v>652.3909761811899</v>
          </cell>
          <cell r="BE191">
            <v>751.41669798403655</v>
          </cell>
          <cell r="BH191">
            <v>158.60113863709981</v>
          </cell>
          <cell r="BI191">
            <v>248.88582059788411</v>
          </cell>
          <cell r="BJ191">
            <v>321.18125523840695</v>
          </cell>
          <cell r="BK191">
            <v>412.58314164363571</v>
          </cell>
          <cell r="BL191">
            <v>511.43647510768795</v>
          </cell>
          <cell r="BM191">
            <v>606.42390985253064</v>
          </cell>
          <cell r="BN191">
            <v>606.42390985253064</v>
          </cell>
          <cell r="BQ191">
            <v>22.914581855513553</v>
          </cell>
          <cell r="BR191">
            <v>47.560522988297038</v>
          </cell>
          <cell r="BS191">
            <v>72.842183539721773</v>
          </cell>
          <cell r="BT191">
            <v>81.279419578089701</v>
          </cell>
          <cell r="BU191">
            <v>62.61072264635299</v>
          </cell>
          <cell r="BV191">
            <v>45.967066328659257</v>
          </cell>
          <cell r="BW191">
            <v>144.9927881315059</v>
          </cell>
          <cell r="BZ191">
            <v>0.51416405759926775</v>
          </cell>
          <cell r="CA191">
            <v>0.45808472591535199</v>
          </cell>
        </row>
        <row r="192">
          <cell r="Q192">
            <v>26.136318601111117</v>
          </cell>
          <cell r="R192">
            <v>28.111831709090907</v>
          </cell>
          <cell r="S192">
            <v>10.912967109</v>
          </cell>
          <cell r="T192">
            <v>10.992378753888888</v>
          </cell>
          <cell r="U192">
            <v>12.36558303222222</v>
          </cell>
          <cell r="V192">
            <v>49.993232800000001</v>
          </cell>
          <cell r="W192">
            <v>32.539151746666668</v>
          </cell>
          <cell r="X192">
            <v>28.857724697777776</v>
          </cell>
          <cell r="Y192">
            <v>28.824999999999999</v>
          </cell>
          <cell r="Z192">
            <v>28.824999999999999</v>
          </cell>
          <cell r="AA192">
            <v>316.25375747975755</v>
          </cell>
          <cell r="AB192">
            <v>0.32142097994371183</v>
          </cell>
          <cell r="AC192">
            <v>0.12609663769402049</v>
          </cell>
          <cell r="AD192">
            <v>0.44751761763773235</v>
          </cell>
          <cell r="AE192">
            <v>0.38659411764705881</v>
          </cell>
          <cell r="AF192">
            <v>29.059669411764705</v>
          </cell>
          <cell r="AG192">
            <v>6.7430152941176473</v>
          </cell>
          <cell r="AH192">
            <v>6.4093235294117639</v>
          </cell>
          <cell r="AI192">
            <v>12.415775294117648</v>
          </cell>
          <cell r="AJ192">
            <v>22.467222352941175</v>
          </cell>
          <cell r="AK192">
            <v>29.995634117647054</v>
          </cell>
          <cell r="AP192">
            <v>34.455825252352952</v>
          </cell>
          <cell r="AQ192">
            <v>-5.2075197517646998</v>
          </cell>
          <cell r="AR192">
            <v>19.39330330699347</v>
          </cell>
          <cell r="AS192">
            <v>21.702508179679143</v>
          </cell>
          <cell r="AT192">
            <v>-1.5028081851176474</v>
          </cell>
          <cell r="AU192">
            <v>-11.474843599052287</v>
          </cell>
          <cell r="AV192">
            <v>-17.630051085424832</v>
          </cell>
          <cell r="AY192">
            <v>58.694569030000011</v>
          </cell>
          <cell r="AZ192">
            <v>84.830887631111125</v>
          </cell>
          <cell r="BA192">
            <v>112.94271934020203</v>
          </cell>
          <cell r="BB192">
            <v>123.85568644920204</v>
          </cell>
          <cell r="BC192">
            <v>134.84806520309093</v>
          </cell>
          <cell r="BD192">
            <v>147.21364823531314</v>
          </cell>
          <cell r="BE192">
            <v>197.20688103531313</v>
          </cell>
          <cell r="BH192">
            <v>29.446263529411763</v>
          </cell>
          <cell r="BI192">
            <v>36.189278823529406</v>
          </cell>
          <cell r="BJ192">
            <v>42.598602352941171</v>
          </cell>
          <cell r="BK192">
            <v>55.014377647058822</v>
          </cell>
          <cell r="BL192">
            <v>77.4816</v>
          </cell>
          <cell r="BM192">
            <v>107.47723411764706</v>
          </cell>
          <cell r="BN192">
            <v>107.47723411764706</v>
          </cell>
          <cell r="BQ192">
            <v>29.248305500588248</v>
          </cell>
          <cell r="BR192">
            <v>48.641608807581719</v>
          </cell>
          <cell r="BS192">
            <v>70.344116987260861</v>
          </cell>
          <cell r="BT192">
            <v>68.841308802143217</v>
          </cell>
          <cell r="BU192">
            <v>57.366465203090925</v>
          </cell>
          <cell r="BV192">
            <v>39.736414117666087</v>
          </cell>
          <cell r="BW192">
            <v>89.729646917666074</v>
          </cell>
          <cell r="BZ192">
            <v>0.12078105883192385</v>
          </cell>
          <cell r="CA192">
            <v>6.9398917024855344E-2</v>
          </cell>
        </row>
        <row r="193">
          <cell r="Q193">
            <v>88.794304492456675</v>
          </cell>
          <cell r="R193">
            <v>69.46526348285667</v>
          </cell>
          <cell r="S193">
            <v>88.926155334596658</v>
          </cell>
          <cell r="T193">
            <v>69.192257778426679</v>
          </cell>
          <cell r="U193">
            <v>65.978195394926672</v>
          </cell>
          <cell r="V193">
            <v>49.032489002846667</v>
          </cell>
          <cell r="W193">
            <v>69.080242490126665</v>
          </cell>
          <cell r="X193">
            <v>75.191640607196675</v>
          </cell>
          <cell r="Y193">
            <v>83.105207962666668</v>
          </cell>
          <cell r="Z193">
            <v>70.429814024515423</v>
          </cell>
          <cell r="AA193">
            <v>852.01672203322869</v>
          </cell>
          <cell r="AB193">
            <v>0</v>
          </cell>
          <cell r="AC193">
            <v>0</v>
          </cell>
          <cell r="AD193">
            <v>0</v>
          </cell>
          <cell r="AE193">
            <v>38.313208441021359</v>
          </cell>
          <cell r="AF193">
            <v>90.841666666666669</v>
          </cell>
          <cell r="AG193">
            <v>83.541666666666657</v>
          </cell>
          <cell r="AH193">
            <v>65.886111111111077</v>
          </cell>
          <cell r="AI193">
            <v>78.986111111111086</v>
          </cell>
          <cell r="AJ193">
            <v>76.386111111111077</v>
          </cell>
          <cell r="AK193">
            <v>64.991800627195687</v>
          </cell>
          <cell r="AP193">
            <v>-3.7590416194746936</v>
          </cell>
          <cell r="AQ193">
            <v>-2.5746820255999978</v>
          </cell>
          <cell r="AR193">
            <v>5.2526378257900177</v>
          </cell>
          <cell r="AS193">
            <v>3.5791523717455931</v>
          </cell>
          <cell r="AT193">
            <v>9.9400442234855717</v>
          </cell>
          <cell r="AU193">
            <v>-7.1938533326843981</v>
          </cell>
          <cell r="AV193">
            <v>0.98639476773098522</v>
          </cell>
          <cell r="AY193">
            <v>122.82115146261334</v>
          </cell>
          <cell r="AZ193">
            <v>211.61545595507002</v>
          </cell>
          <cell r="BA193">
            <v>281.08071943792669</v>
          </cell>
          <cell r="BB193">
            <v>370.00687477252336</v>
          </cell>
          <cell r="BC193">
            <v>439.19913255095003</v>
          </cell>
          <cell r="BD193">
            <v>505.17732794587664</v>
          </cell>
          <cell r="BE193">
            <v>554.2098169487233</v>
          </cell>
          <cell r="BH193">
            <v>129.15487510768804</v>
          </cell>
          <cell r="BI193">
            <v>212.6965417743547</v>
          </cell>
          <cell r="BJ193">
            <v>278.58265288546579</v>
          </cell>
          <cell r="BK193">
            <v>357.56876399657688</v>
          </cell>
          <cell r="BL193">
            <v>433.95487510768794</v>
          </cell>
          <cell r="BM193">
            <v>498.94667573488363</v>
          </cell>
          <cell r="BN193">
            <v>498.94667573488363</v>
          </cell>
          <cell r="BQ193">
            <v>-6.3337236450746959</v>
          </cell>
          <cell r="BR193">
            <v>-1.0810858192846786</v>
          </cell>
          <cell r="BS193">
            <v>2.498066552460906</v>
          </cell>
          <cell r="BT193">
            <v>12.438110775946482</v>
          </cell>
          <cell r="BU193">
            <v>5.2442574432620646</v>
          </cell>
          <cell r="BV193">
            <v>6.2306522109930143</v>
          </cell>
          <cell r="BW193">
            <v>55.263141213839674</v>
          </cell>
          <cell r="BZ193">
            <v>0.39338299876734384</v>
          </cell>
          <cell r="CA193">
            <v>0.38868580889049659</v>
          </cell>
        </row>
        <row r="194">
          <cell r="Q194">
            <v>923.96580722227884</v>
          </cell>
          <cell r="R194">
            <v>763.58122574437368</v>
          </cell>
          <cell r="S194">
            <v>975.20912274727209</v>
          </cell>
          <cell r="T194">
            <v>673.95333738251657</v>
          </cell>
          <cell r="U194">
            <v>954.34877725981562</v>
          </cell>
          <cell r="V194">
            <v>624.04591935441329</v>
          </cell>
          <cell r="W194">
            <v>924.38620619599646</v>
          </cell>
          <cell r="X194">
            <v>604.07122599028889</v>
          </cell>
          <cell r="Y194">
            <v>875.46711142210006</v>
          </cell>
          <cell r="Z194">
            <v>567.78305003000003</v>
          </cell>
          <cell r="AA194">
            <v>9233.943859756786</v>
          </cell>
          <cell r="AB194">
            <v>8.9767631383088275</v>
          </cell>
          <cell r="AC194" t="str">
            <v/>
          </cell>
          <cell r="AD194">
            <v>8.9767631383088275</v>
          </cell>
          <cell r="AE194">
            <v>754.70208650035579</v>
          </cell>
          <cell r="AF194">
            <v>537.02413122669725</v>
          </cell>
          <cell r="AG194">
            <v>1017.4232800952977</v>
          </cell>
          <cell r="AH194">
            <v>806.81766652053375</v>
          </cell>
          <cell r="AI194">
            <v>868.54516029559363</v>
          </cell>
          <cell r="AJ194">
            <v>653.29117664756075</v>
          </cell>
          <cell r="AK194">
            <v>930.97944513804737</v>
          </cell>
          <cell r="AP194">
            <v>15.338831711977491</v>
          </cell>
          <cell r="AQ194">
            <v>40.067026968700247</v>
          </cell>
          <cell r="AR194">
            <v>-93.457472873018901</v>
          </cell>
          <cell r="AS194">
            <v>-43.236440776160066</v>
          </cell>
          <cell r="AT194">
            <v>106.66396245167846</v>
          </cell>
          <cell r="AU194">
            <v>20.662160734955819</v>
          </cell>
          <cell r="AV194">
            <v>23.369332121768252</v>
          </cell>
          <cell r="AY194">
            <v>1347.1320764077307</v>
          </cell>
          <cell r="AZ194">
            <v>2271.0978836300092</v>
          </cell>
          <cell r="BA194">
            <v>3034.6791093743832</v>
          </cell>
          <cell r="BB194">
            <v>4009.8882321216556</v>
          </cell>
          <cell r="BC194">
            <v>4683.8415695041722</v>
          </cell>
          <cell r="BD194">
            <v>5638.1903467639868</v>
          </cell>
          <cell r="BE194">
            <v>6262.2362661183997</v>
          </cell>
          <cell r="BH194">
            <v>1291.7262177270529</v>
          </cell>
          <cell r="BI194">
            <v>2309.1494978223504</v>
          </cell>
          <cell r="BJ194">
            <v>3115.9671643428842</v>
          </cell>
          <cell r="BK194">
            <v>3984.5123246384778</v>
          </cell>
          <cell r="BL194">
            <v>4637.8035012860391</v>
          </cell>
          <cell r="BM194">
            <v>5568.7829464240867</v>
          </cell>
          <cell r="BN194">
            <v>5568.7829464240867</v>
          </cell>
          <cell r="BQ194">
            <v>55.405858680677731</v>
          </cell>
          <cell r="BR194">
            <v>-38.05161419234107</v>
          </cell>
          <cell r="BS194">
            <v>-81.288054968501086</v>
          </cell>
          <cell r="BT194">
            <v>25.375907483177507</v>
          </cell>
          <cell r="BU194">
            <v>46.038068218133375</v>
          </cell>
          <cell r="BV194">
            <v>69.40740033990005</v>
          </cell>
          <cell r="BW194">
            <v>693.453319694313</v>
          </cell>
          <cell r="BZ194">
            <v>4.195235158277427</v>
          </cell>
          <cell r="CA194">
            <v>4.1539996639632308</v>
          </cell>
        </row>
        <row r="196">
          <cell r="Q196">
            <v>294.0610956759279</v>
          </cell>
          <cell r="R196">
            <v>242.60712493043712</v>
          </cell>
          <cell r="S196">
            <v>163.62961941089</v>
          </cell>
          <cell r="T196">
            <v>144.72957612675719</v>
          </cell>
          <cell r="U196">
            <v>242.82889541177775</v>
          </cell>
          <cell r="V196">
            <v>198.61304410745123</v>
          </cell>
          <cell r="W196">
            <v>511.05546935365669</v>
          </cell>
          <cell r="X196">
            <v>211.26157493933331</v>
          </cell>
          <cell r="Y196">
            <v>97.855146539000003</v>
          </cell>
          <cell r="Z196">
            <v>287.48785082556651</v>
          </cell>
          <cell r="AA196">
            <v>2684.1596631453808</v>
          </cell>
          <cell r="AB196">
            <v>2.3580043220809133</v>
          </cell>
          <cell r="AC196" t="e">
            <v>#VALUE!</v>
          </cell>
          <cell r="AD196">
            <v>2.3580043220809133</v>
          </cell>
          <cell r="AE196">
            <v>139.29688463322262</v>
          </cell>
          <cell r="AF196">
            <v>138.65641176632701</v>
          </cell>
          <cell r="AG196">
            <v>329.85988123361915</v>
          </cell>
          <cell r="AH196">
            <v>241.25266478841922</v>
          </cell>
          <cell r="AI196">
            <v>179.96494847638968</v>
          </cell>
          <cell r="AJ196">
            <v>163.69305167317788</v>
          </cell>
          <cell r="AK196">
            <v>194.7889101078257</v>
          </cell>
          <cell r="AP196">
            <v>-1.3528202868892834</v>
          </cell>
          <cell r="AQ196">
            <v>13.429789711923007</v>
          </cell>
          <cell r="AR196">
            <v>-35.798785557691247</v>
          </cell>
          <cell r="AS196">
            <v>1.3544601420178992</v>
          </cell>
          <cell r="AT196">
            <v>-16.335329065499678</v>
          </cell>
          <cell r="AU196">
            <v>-18.963475546420682</v>
          </cell>
          <cell r="AV196">
            <v>48.039985303952051</v>
          </cell>
          <cell r="AY196">
            <v>290.03026582458335</v>
          </cell>
          <cell r="AZ196">
            <v>584.09136150051131</v>
          </cell>
          <cell r="BA196">
            <v>826.69848643094838</v>
          </cell>
          <cell r="BB196">
            <v>990.32810584183846</v>
          </cell>
          <cell r="BC196">
            <v>1135.0576819685957</v>
          </cell>
          <cell r="BD196">
            <v>1377.8865773803732</v>
          </cell>
          <cell r="BE196">
            <v>1576.4996214878245</v>
          </cell>
          <cell r="BH196">
            <v>277.95329639954963</v>
          </cell>
          <cell r="BI196">
            <v>607.81317763316883</v>
          </cell>
          <cell r="BJ196">
            <v>849.06584242158806</v>
          </cell>
          <cell r="BK196">
            <v>1029.0307908979776</v>
          </cell>
          <cell r="BL196">
            <v>1192.7238425711555</v>
          </cell>
          <cell r="BM196">
            <v>1387.5127526789815</v>
          </cell>
          <cell r="BN196">
            <v>1387.5127526789815</v>
          </cell>
          <cell r="BQ196">
            <v>12.07696942503371</v>
          </cell>
          <cell r="BR196">
            <v>-23.721816132657551</v>
          </cell>
          <cell r="BS196">
            <v>-22.367355990639567</v>
          </cell>
          <cell r="BT196">
            <v>-38.702685056139217</v>
          </cell>
          <cell r="BU196">
            <v>-57.666160602559842</v>
          </cell>
          <cell r="BV196">
            <v>-9.6261752986083593</v>
          </cell>
          <cell r="BW196">
            <v>188.98686880884293</v>
          </cell>
          <cell r="BZ196">
            <v>1.016651358378805</v>
          </cell>
          <cell r="CA196">
            <v>1.0683019321253338</v>
          </cell>
        </row>
        <row r="197">
          <cell r="Q197">
            <v>250.2770903</v>
          </cell>
          <cell r="R197">
            <v>181.92547436683</v>
          </cell>
          <cell r="S197">
            <v>136.10404965729001</v>
          </cell>
          <cell r="T197">
            <v>66.59179432900001</v>
          </cell>
          <cell r="U197">
            <v>201.49002999999999</v>
          </cell>
          <cell r="V197">
            <v>117.15720660522</v>
          </cell>
          <cell r="W197">
            <v>455.76433764899002</v>
          </cell>
          <cell r="X197">
            <v>119.3005</v>
          </cell>
          <cell r="Y197">
            <v>80.678799999999995</v>
          </cell>
          <cell r="Z197">
            <v>223.83</v>
          </cell>
          <cell r="AA197">
            <v>2034.9541098073298</v>
          </cell>
          <cell r="AB197">
            <v>1.725590518563513</v>
          </cell>
          <cell r="AC197" t="str">
            <v/>
          </cell>
          <cell r="AD197">
            <v>1.725590518563513</v>
          </cell>
          <cell r="AE197">
            <v>105.5949751885439</v>
          </cell>
          <cell r="AF197">
            <v>83.460269798793149</v>
          </cell>
          <cell r="AG197">
            <v>259.77615401441949</v>
          </cell>
          <cell r="AH197">
            <v>167.34054464170501</v>
          </cell>
          <cell r="AI197">
            <v>133.32951094867099</v>
          </cell>
          <cell r="AJ197">
            <v>88.77389837829439</v>
          </cell>
          <cell r="AK197">
            <v>161.08700066314699</v>
          </cell>
          <cell r="AP197">
            <v>2.2549181114560923</v>
          </cell>
          <cell r="AQ197">
            <v>10.524663801206856</v>
          </cell>
          <cell r="AR197">
            <v>-9.499063714419492</v>
          </cell>
          <cell r="AS197">
            <v>14.584929725124994</v>
          </cell>
          <cell r="AT197">
            <v>2.7745387086190192</v>
          </cell>
          <cell r="AU197">
            <v>-22.182104049294381</v>
          </cell>
          <cell r="AV197">
            <v>40.403029336852995</v>
          </cell>
          <cell r="AY197">
            <v>201.8348269</v>
          </cell>
          <cell r="AZ197">
            <v>452.11191719999999</v>
          </cell>
          <cell r="BA197">
            <v>634.03739156683002</v>
          </cell>
          <cell r="BB197">
            <v>770.14144122412006</v>
          </cell>
          <cell r="BC197">
            <v>836.73323555312004</v>
          </cell>
          <cell r="BD197">
            <v>1038.22326555312</v>
          </cell>
          <cell r="BE197">
            <v>1155.3804721583399</v>
          </cell>
          <cell r="BH197">
            <v>189.05524498733706</v>
          </cell>
          <cell r="BI197">
            <v>448.83139900175655</v>
          </cell>
          <cell r="BJ197">
            <v>616.17194364346153</v>
          </cell>
          <cell r="BK197">
            <v>749.50145459213252</v>
          </cell>
          <cell r="BL197">
            <v>838.27535297042687</v>
          </cell>
          <cell r="BM197">
            <v>999.36235363357389</v>
          </cell>
          <cell r="BN197">
            <v>999.36235363357389</v>
          </cell>
          <cell r="BQ197">
            <v>12.779581912662934</v>
          </cell>
          <cell r="BR197">
            <v>3.2805181982434419</v>
          </cell>
          <cell r="BS197">
            <v>17.865447923368492</v>
          </cell>
          <cell r="BT197">
            <v>20.63998663198754</v>
          </cell>
          <cell r="BU197">
            <v>-1.5421174173068266</v>
          </cell>
          <cell r="BV197">
            <v>38.860911919546083</v>
          </cell>
          <cell r="BW197">
            <v>156.01811852476601</v>
          </cell>
          <cell r="BZ197">
            <v>0.74944735764477921</v>
          </cell>
          <cell r="CA197">
            <v>0.75082860530469142</v>
          </cell>
        </row>
        <row r="198">
          <cell r="Q198">
            <v>43.784005375927912</v>
          </cell>
          <cell r="R198">
            <v>60.681650563607135</v>
          </cell>
          <cell r="S198">
            <v>27.525569753600006</v>
          </cell>
          <cell r="T198">
            <v>78.137781797757199</v>
          </cell>
          <cell r="U198">
            <v>41.338865411777768</v>
          </cell>
          <cell r="V198">
            <v>81.455837502231233</v>
          </cell>
          <cell r="W198">
            <v>55.291131704666668</v>
          </cell>
          <cell r="X198">
            <v>91.961074939333315</v>
          </cell>
          <cell r="Y198">
            <v>17.176346539000001</v>
          </cell>
          <cell r="Z198">
            <v>63.657850825566527</v>
          </cell>
          <cell r="AA198">
            <v>649.205553338051</v>
          </cell>
          <cell r="AB198">
            <v>0.63241380351740051</v>
          </cell>
          <cell r="AC198" t="str">
            <v/>
          </cell>
          <cell r="AD198">
            <v>0.63241380351740051</v>
          </cell>
          <cell r="AE198">
            <v>33.701909444678712</v>
          </cell>
          <cell r="AF198">
            <v>55.196141967533862</v>
          </cell>
          <cell r="AG198">
            <v>70.083727219199687</v>
          </cell>
          <cell r="AH198">
            <v>73.91212014671423</v>
          </cell>
          <cell r="AI198">
            <v>46.635437527718707</v>
          </cell>
          <cell r="AJ198">
            <v>74.9191532948835</v>
          </cell>
          <cell r="AK198">
            <v>33.701909444678712</v>
          </cell>
          <cell r="AP198">
            <v>-3.6077383983453757</v>
          </cell>
          <cell r="AQ198">
            <v>2.9051259107161442</v>
          </cell>
          <cell r="AR198">
            <v>-26.299721843271776</v>
          </cell>
          <cell r="AS198">
            <v>-13.230469583107094</v>
          </cell>
          <cell r="AT198">
            <v>-19.109867774118701</v>
          </cell>
          <cell r="AU198">
            <v>3.2186285028736989</v>
          </cell>
          <cell r="AV198">
            <v>7.6369559670990554</v>
          </cell>
          <cell r="AY198">
            <v>88.195438924583343</v>
          </cell>
          <cell r="AZ198">
            <v>131.97944430051126</v>
          </cell>
          <cell r="BA198">
            <v>192.66109486411841</v>
          </cell>
          <cell r="BB198">
            <v>220.18666461771841</v>
          </cell>
          <cell r="BC198">
            <v>298.32444641547562</v>
          </cell>
          <cell r="BD198">
            <v>339.66331182725338</v>
          </cell>
          <cell r="BE198">
            <v>421.11914932948463</v>
          </cell>
          <cell r="BH198">
            <v>88.898051412212567</v>
          </cell>
          <cell r="BI198">
            <v>158.98177863141225</v>
          </cell>
          <cell r="BJ198">
            <v>232.89389877812647</v>
          </cell>
          <cell r="BK198">
            <v>279.52933630584516</v>
          </cell>
          <cell r="BL198">
            <v>354.44848960072864</v>
          </cell>
          <cell r="BM198">
            <v>388.15039904540737</v>
          </cell>
          <cell r="BN198">
            <v>388.15039904540737</v>
          </cell>
          <cell r="BQ198">
            <v>-0.70261248762922435</v>
          </cell>
          <cell r="BR198">
            <v>-27.002334330900993</v>
          </cell>
          <cell r="BS198">
            <v>-40.232803914008059</v>
          </cell>
          <cell r="BT198">
            <v>-59.342671688126757</v>
          </cell>
          <cell r="BU198">
            <v>-56.124043185253015</v>
          </cell>
          <cell r="BV198">
            <v>-48.487087218153988</v>
          </cell>
          <cell r="BW198">
            <v>32.968750284077259</v>
          </cell>
          <cell r="BZ198">
            <v>0.26720400073402589</v>
          </cell>
          <cell r="CA198">
            <v>0.31747332682064217</v>
          </cell>
        </row>
        <row r="201">
          <cell r="Q201">
            <v>-453.36060913068718</v>
          </cell>
          <cell r="R201">
            <v>-200.99598413182298</v>
          </cell>
          <cell r="S201">
            <v>-282.85149968235692</v>
          </cell>
          <cell r="T201">
            <v>211.58693265500938</v>
          </cell>
          <cell r="U201">
            <v>-101.53025537148301</v>
          </cell>
          <cell r="V201">
            <v>354.6165870373809</v>
          </cell>
          <cell r="W201">
            <v>-492.70167044281538</v>
          </cell>
          <cell r="X201">
            <v>179.51424757188079</v>
          </cell>
          <cell r="Y201">
            <v>-386.7501104948301</v>
          </cell>
          <cell r="Z201">
            <v>-20.858405670287311</v>
          </cell>
          <cell r="AA201">
            <v>-2588.1556149846056</v>
          </cell>
          <cell r="AB201">
            <v>-2.3932970142848156</v>
          </cell>
          <cell r="AC201" t="e">
            <v>#VALUE!</v>
          </cell>
          <cell r="AD201">
            <v>-2.5193936519788345</v>
          </cell>
          <cell r="AE201">
            <v>-342.42051332934034</v>
          </cell>
          <cell r="AF201">
            <v>406.54498249970561</v>
          </cell>
          <cell r="AG201">
            <v>-666.02484487698825</v>
          </cell>
          <cell r="AH201">
            <v>-139.50961375217958</v>
          </cell>
          <cell r="AI201">
            <v>-349.43378398148525</v>
          </cell>
          <cell r="AJ201">
            <v>139.11951925919243</v>
          </cell>
          <cell r="AK201">
            <v>-147.46399630213136</v>
          </cell>
          <cell r="AP201">
            <v>-57.990141249089447</v>
          </cell>
          <cell r="AQ201">
            <v>-154.3404523005504</v>
          </cell>
          <cell r="AR201">
            <v>212.66423574630107</v>
          </cell>
          <cell r="AS201">
            <v>-61.486370379643404</v>
          </cell>
          <cell r="AT201">
            <v>66.582284299128332</v>
          </cell>
          <cell r="AU201">
            <v>72.467413395816948</v>
          </cell>
          <cell r="AV201">
            <v>45.933740930648355</v>
          </cell>
          <cell r="AY201">
            <v>-148.20612437927457</v>
          </cell>
          <cell r="AZ201">
            <v>-601.56673350996107</v>
          </cell>
          <cell r="BA201">
            <v>-802.56271764178473</v>
          </cell>
          <cell r="BB201">
            <v>-1085.4142173241407</v>
          </cell>
          <cell r="BC201">
            <v>-873.82728466913341</v>
          </cell>
          <cell r="BD201">
            <v>-975.35754004061528</v>
          </cell>
          <cell r="BE201">
            <v>-620.74095300323438</v>
          </cell>
          <cell r="BH201">
            <v>6.1256000615321682</v>
          </cell>
          <cell r="BI201">
            <v>-601.90037570662298</v>
          </cell>
          <cell r="BJ201">
            <v>-741.40998945880165</v>
          </cell>
          <cell r="BK201">
            <v>-1090.8437734402869</v>
          </cell>
          <cell r="BL201">
            <v>-951.72425418109469</v>
          </cell>
          <cell r="BM201">
            <v>-1099.1882504832267</v>
          </cell>
          <cell r="BN201">
            <v>-1099.1882504832267</v>
          </cell>
          <cell r="BQ201">
            <v>-154.33172444080662</v>
          </cell>
          <cell r="BR201">
            <v>0.33364219666083272</v>
          </cell>
          <cell r="BS201">
            <v>-61.152728182982742</v>
          </cell>
          <cell r="BT201">
            <v>5.4295561161453136</v>
          </cell>
          <cell r="BU201">
            <v>77.8969695119618</v>
          </cell>
          <cell r="BV201">
            <v>123.83071044261146</v>
          </cell>
          <cell r="BW201">
            <v>478.44729747999236</v>
          </cell>
          <cell r="BZ201">
            <v>-0.78267185012709917</v>
          </cell>
          <cell r="CA201">
            <v>-0.85244280637539926</v>
          </cell>
        </row>
        <row r="203">
          <cell r="Q203">
            <v>404.7786453096212</v>
          </cell>
          <cell r="R203">
            <v>265.80763936931908</v>
          </cell>
          <cell r="S203">
            <v>241.58523357122994</v>
          </cell>
          <cell r="T203">
            <v>258.14069976800113</v>
          </cell>
          <cell r="U203">
            <v>246.26153916855324</v>
          </cell>
          <cell r="V203">
            <v>254.81999630365004</v>
          </cell>
          <cell r="W203">
            <v>217.43101778686668</v>
          </cell>
          <cell r="X203">
            <v>294.67137153757579</v>
          </cell>
          <cell r="Y203">
            <v>292.82296226800003</v>
          </cell>
          <cell r="Z203">
            <v>671.79916426696855</v>
          </cell>
          <cell r="AA203">
            <v>3593.7375903045527</v>
          </cell>
          <cell r="AB203" t="e">
            <v>#VALUE!</v>
          </cell>
          <cell r="AC203" t="e">
            <v>#VALUE!</v>
          </cell>
          <cell r="AD203">
            <v>2.6715333763513591</v>
          </cell>
          <cell r="AE203">
            <v>233.55099404603934</v>
          </cell>
          <cell r="AF203">
            <v>376.67698818875624</v>
          </cell>
          <cell r="AG203">
            <v>566.83263536502761</v>
          </cell>
          <cell r="AH203">
            <v>243.77043497050661</v>
          </cell>
          <cell r="AI203">
            <v>212.5075514024339</v>
          </cell>
          <cell r="AJ203">
            <v>245.09899648454331</v>
          </cell>
          <cell r="AK203">
            <v>225.82966824904469</v>
          </cell>
          <cell r="AP203">
            <v>-82.345610499372668</v>
          </cell>
          <cell r="AQ203">
            <v>-82.263050780656215</v>
          </cell>
          <cell r="AR203">
            <v>-162.05399005540642</v>
          </cell>
          <cell r="AS203">
            <v>22.037204398812463</v>
          </cell>
          <cell r="AT203">
            <v>29.077682168796031</v>
          </cell>
          <cell r="AU203">
            <v>13.041703283457821</v>
          </cell>
          <cell r="AV203">
            <v>20.431870919508555</v>
          </cell>
          <cell r="AY203">
            <v>445.61932095476669</v>
          </cell>
          <cell r="AZ203">
            <v>850.39796626438783</v>
          </cell>
          <cell r="BA203">
            <v>1116.2056056337069</v>
          </cell>
          <cell r="BB203">
            <v>1357.7908392049369</v>
          </cell>
          <cell r="BC203">
            <v>1615.9315389729379</v>
          </cell>
          <cell r="BD203">
            <v>1862.1930781414915</v>
          </cell>
          <cell r="BE203">
            <v>2117.0130744451417</v>
          </cell>
          <cell r="BH203">
            <v>610.22798223479549</v>
          </cell>
          <cell r="BI203">
            <v>1177.0606175998232</v>
          </cell>
          <cell r="BJ203">
            <v>1420.8310525703296</v>
          </cell>
          <cell r="BK203">
            <v>1633.3386039727634</v>
          </cell>
          <cell r="BL203">
            <v>1878.4376004573069</v>
          </cell>
          <cell r="BM203">
            <v>2104.2672687063514</v>
          </cell>
          <cell r="BN203">
            <v>2104.2672687063514</v>
          </cell>
          <cell r="BQ203">
            <v>-164.60866128002888</v>
          </cell>
          <cell r="BR203">
            <v>-326.66265133543533</v>
          </cell>
          <cell r="BS203">
            <v>-304.62544693662289</v>
          </cell>
          <cell r="BT203">
            <v>-275.54776476782672</v>
          </cell>
          <cell r="BU203">
            <v>-262.5060614843689</v>
          </cell>
          <cell r="BV203">
            <v>-242.07419056485992</v>
          </cell>
          <cell r="BW203">
            <v>12.745805738790295</v>
          </cell>
          <cell r="BZ203">
            <v>1.4473616805929372</v>
          </cell>
          <cell r="CA203">
            <v>1.6824837789940452</v>
          </cell>
        </row>
        <row r="205">
          <cell r="Q205">
            <v>1967.561798502649</v>
          </cell>
          <cell r="R205">
            <v>1601.3593586210206</v>
          </cell>
          <cell r="S205">
            <v>1700.632725426872</v>
          </cell>
          <cell r="T205">
            <v>1417.4514927429736</v>
          </cell>
          <cell r="U205">
            <v>1843.8241934066289</v>
          </cell>
          <cell r="V205">
            <v>1413.4552901216946</v>
          </cell>
          <cell r="W205">
            <v>1993.6851469276467</v>
          </cell>
          <cell r="X205">
            <v>1442.8363761355058</v>
          </cell>
          <cell r="Y205">
            <v>1619.0656806351003</v>
          </cell>
          <cell r="Z205">
            <v>2116.219692815831</v>
          </cell>
          <cell r="AA205">
            <v>19767.110563321941</v>
          </cell>
          <cell r="AB205" t="e">
            <v>#VALUE!</v>
          </cell>
          <cell r="AC205" t="e">
            <v>#VALUE!</v>
          </cell>
          <cell r="AD205">
            <v>17.277752056100546</v>
          </cell>
          <cell r="AE205">
            <v>1302.3073577677512</v>
          </cell>
          <cell r="AF205">
            <v>1408.2547076321514</v>
          </cell>
          <cell r="AG205">
            <v>2257.467780242016</v>
          </cell>
          <cell r="AH205">
            <v>1602.550304772906</v>
          </cell>
          <cell r="AI205">
            <v>1586.9993259246439</v>
          </cell>
          <cell r="AJ205">
            <v>1424.4919971241065</v>
          </cell>
          <cell r="AK205">
            <v>1760.1468281597852</v>
          </cell>
          <cell r="AP205">
            <v>-10.981333217537895</v>
          </cell>
          <cell r="AQ205">
            <v>-48.561924196343853</v>
          </cell>
          <cell r="AR205">
            <v>-289.90598173936701</v>
          </cell>
          <cell r="AS205">
            <v>-1.1909461518853277</v>
          </cell>
          <cell r="AT205">
            <v>113.63339950222803</v>
          </cell>
          <cell r="AU205">
            <v>-7.0405043811329051</v>
          </cell>
          <cell r="AV205">
            <v>83.677365246843692</v>
          </cell>
          <cell r="AY205">
            <v>2651.0188079860209</v>
          </cell>
          <cell r="AZ205">
            <v>4618.5806064886692</v>
          </cell>
          <cell r="BA205">
            <v>6219.939965109691</v>
          </cell>
          <cell r="BB205">
            <v>7920.5726905365627</v>
          </cell>
          <cell r="BC205">
            <v>9338.0241832795364</v>
          </cell>
          <cell r="BD205">
            <v>11181.848376686165</v>
          </cell>
          <cell r="BE205">
            <v>12595.303666807858</v>
          </cell>
          <cell r="BH205">
            <v>2710.5620653999026</v>
          </cell>
          <cell r="BI205">
            <v>4968.0298456419187</v>
          </cell>
          <cell r="BJ205">
            <v>6570.5801504148239</v>
          </cell>
          <cell r="BK205">
            <v>8157.5794763394679</v>
          </cell>
          <cell r="BL205">
            <v>9582.0714734635749</v>
          </cell>
          <cell r="BM205">
            <v>11342.218301623359</v>
          </cell>
          <cell r="BN205">
            <v>11342.218301623359</v>
          </cell>
          <cell r="BQ205">
            <v>-59.543257413881875</v>
          </cell>
          <cell r="BR205">
            <v>-349.44923915324841</v>
          </cell>
          <cell r="BS205">
            <v>-350.64018530513346</v>
          </cell>
          <cell r="BT205">
            <v>-237.00678580290509</v>
          </cell>
          <cell r="BU205">
            <v>-244.04729018403773</v>
          </cell>
          <cell r="BV205">
            <v>-160.36992493719481</v>
          </cell>
          <cell r="BW205">
            <v>1253.0853651844991</v>
          </cell>
          <cell r="BZ205">
            <v>8.363905307473118</v>
          </cell>
          <cell r="CA205">
            <v>8.5824942065359018</v>
          </cell>
        </row>
        <row r="207">
          <cell r="Q207">
            <v>-858.13925444030838</v>
          </cell>
          <cell r="R207">
            <v>-466.80362350114206</v>
          </cell>
          <cell r="S207">
            <v>-524.43673325358691</v>
          </cell>
          <cell r="T207">
            <v>-46.553767112991636</v>
          </cell>
          <cell r="U207">
            <v>-347.79179454003634</v>
          </cell>
          <cell r="V207">
            <v>99.796590733730909</v>
          </cell>
          <cell r="W207">
            <v>-710.13268822968212</v>
          </cell>
          <cell r="X207">
            <v>-115.15712396569506</v>
          </cell>
          <cell r="Y207">
            <v>-679.57307276283018</v>
          </cell>
          <cell r="Z207">
            <v>-692.65756993725586</v>
          </cell>
          <cell r="AA207">
            <v>-6181.8932052891578</v>
          </cell>
          <cell r="AB207" t="e">
            <v>#VALUE!</v>
          </cell>
          <cell r="AC207" t="e">
            <v>#VALUE!</v>
          </cell>
          <cell r="AD207">
            <v>-5.1909270283301936</v>
          </cell>
          <cell r="AE207">
            <v>-575.97150737537959</v>
          </cell>
          <cell r="AF207">
            <v>29.867994310949371</v>
          </cell>
          <cell r="AG207">
            <v>-1232.857480242016</v>
          </cell>
          <cell r="AH207">
            <v>-383.28004872268616</v>
          </cell>
          <cell r="AI207">
            <v>-561.94133538391907</v>
          </cell>
          <cell r="AJ207">
            <v>-105.97947722535082</v>
          </cell>
          <cell r="AK207">
            <v>-373.29366455117611</v>
          </cell>
          <cell r="AP207">
            <v>24.355469250283022</v>
          </cell>
          <cell r="AQ207">
            <v>-72.077401519894238</v>
          </cell>
          <cell r="AR207">
            <v>374.7182258017076</v>
          </cell>
          <cell r="AS207">
            <v>-83.523574778455895</v>
          </cell>
          <cell r="AT207">
            <v>37.50460213033216</v>
          </cell>
          <cell r="AU207">
            <v>59.425710112359184</v>
          </cell>
          <cell r="AV207">
            <v>25.501870011139772</v>
          </cell>
          <cell r="AY207">
            <v>-593.82544533404143</v>
          </cell>
          <cell r="AZ207">
            <v>-1451.9646997743489</v>
          </cell>
          <cell r="BA207">
            <v>-1918.7683232754916</v>
          </cell>
          <cell r="BB207">
            <v>-2443.2050565290774</v>
          </cell>
          <cell r="BC207">
            <v>-2489.7588236420706</v>
          </cell>
          <cell r="BD207">
            <v>-2837.550618182107</v>
          </cell>
          <cell r="BE207">
            <v>-2737.7540274483763</v>
          </cell>
          <cell r="BH207">
            <v>-604.10238217326332</v>
          </cell>
          <cell r="BI207">
            <v>-1778.9609933064467</v>
          </cell>
          <cell r="BJ207">
            <v>-2162.2410420291317</v>
          </cell>
          <cell r="BK207">
            <v>-2724.1823774130507</v>
          </cell>
          <cell r="BL207">
            <v>-2830.1618546384016</v>
          </cell>
          <cell r="BM207">
            <v>-3203.4555191895788</v>
          </cell>
          <cell r="BN207">
            <v>-3203.4555191895788</v>
          </cell>
          <cell r="BQ207">
            <v>10.276936839222273</v>
          </cell>
          <cell r="BR207">
            <v>326.99629353209616</v>
          </cell>
          <cell r="BS207">
            <v>243.47271875364015</v>
          </cell>
          <cell r="BT207">
            <v>280.97732088397203</v>
          </cell>
          <cell r="BU207">
            <v>340.4030309963307</v>
          </cell>
          <cell r="BV207">
            <v>365.90490100747184</v>
          </cell>
          <cell r="BW207">
            <v>465.70149174120252</v>
          </cell>
          <cell r="BZ207">
            <v>-2.2300335307200356</v>
          </cell>
          <cell r="CA207">
            <v>-2.5349265853694445</v>
          </cell>
        </row>
        <row r="209">
          <cell r="Q209">
            <v>40.036821937128892</v>
          </cell>
          <cell r="R209">
            <v>25.893005499405454</v>
          </cell>
          <cell r="S209">
            <v>5.5265848677800014</v>
          </cell>
          <cell r="T209">
            <v>1.5822323980600004</v>
          </cell>
          <cell r="U209">
            <v>4.3351867676299989</v>
          </cell>
          <cell r="V209">
            <v>31.716771812076669</v>
          </cell>
          <cell r="W209">
            <v>30.122478628093333</v>
          </cell>
          <cell r="X209">
            <v>5.2764389490909096</v>
          </cell>
          <cell r="Y209">
            <v>-1.8040880479999979</v>
          </cell>
          <cell r="Z209">
            <v>-2.3055015394444442</v>
          </cell>
          <cell r="AA209">
            <v>196.03832182802412</v>
          </cell>
          <cell r="AB209">
            <v>0.13664361298893576</v>
          </cell>
          <cell r="AC209">
            <v>4.6182777401568315E-2</v>
          </cell>
          <cell r="AD209">
            <v>0.18282639039050408</v>
          </cell>
          <cell r="AE209">
            <v>14.874000000000001</v>
          </cell>
          <cell r="AF209">
            <v>35.719349956987656</v>
          </cell>
          <cell r="AG209">
            <v>45.633769106525087</v>
          </cell>
          <cell r="AH209">
            <v>29.007659191067077</v>
          </cell>
          <cell r="AI209">
            <v>13.842499999999999</v>
          </cell>
          <cell r="AJ209">
            <v>18.993415301163697</v>
          </cell>
          <cell r="AK209">
            <v>10.192499999999999</v>
          </cell>
          <cell r="AP209">
            <v>-3.6613825587766673</v>
          </cell>
          <cell r="AQ209">
            <v>8.7264231579923432</v>
          </cell>
          <cell r="AR209">
            <v>-5.596947169396195</v>
          </cell>
          <cell r="AS209">
            <v>-3.1146536916616228</v>
          </cell>
          <cell r="AT209">
            <v>-8.3159151322199989</v>
          </cell>
          <cell r="AU209">
            <v>-17.411182903103697</v>
          </cell>
          <cell r="AV209">
            <v>-5.8573132323700001</v>
          </cell>
          <cell r="AY209">
            <v>55.658390556203337</v>
          </cell>
          <cell r="AZ209">
            <v>95.695212493332235</v>
          </cell>
          <cell r="BA209">
            <v>121.58821799273768</v>
          </cell>
          <cell r="BB209">
            <v>127.11480286051768</v>
          </cell>
          <cell r="BC209">
            <v>128.69703525857767</v>
          </cell>
          <cell r="BD209">
            <v>133.03222202620768</v>
          </cell>
          <cell r="BE209">
            <v>164.74899383828435</v>
          </cell>
          <cell r="BH209">
            <v>50.593349956987652</v>
          </cell>
          <cell r="BI209">
            <v>96.227119063512731</v>
          </cell>
          <cell r="BJ209">
            <v>125.23477825457981</v>
          </cell>
          <cell r="BK209">
            <v>139.07727825457982</v>
          </cell>
          <cell r="BL209">
            <v>158.07069355574353</v>
          </cell>
          <cell r="BM209">
            <v>168.26319355574353</v>
          </cell>
          <cell r="BN209">
            <v>168.26319355574353</v>
          </cell>
          <cell r="BQ209">
            <v>5.0650405992156795</v>
          </cell>
          <cell r="BR209">
            <v>-0.53190657018050835</v>
          </cell>
          <cell r="BS209">
            <v>-3.6465602618421329</v>
          </cell>
          <cell r="BT209">
            <v>-11.962475394062128</v>
          </cell>
          <cell r="BU209">
            <v>-29.373658297165818</v>
          </cell>
          <cell r="BV209">
            <v>-35.23097152953585</v>
          </cell>
          <cell r="BW209">
            <v>-3.5141997174591779</v>
          </cell>
          <cell r="BZ209">
            <v>0.11527168864936856</v>
          </cell>
          <cell r="CA209">
            <v>0.14158116180017424</v>
          </cell>
        </row>
        <row r="211">
          <cell r="Q211">
            <v>-898.17607637743731</v>
          </cell>
          <cell r="R211">
            <v>-492.69662900054749</v>
          </cell>
          <cell r="S211">
            <v>-529.96331812136691</v>
          </cell>
          <cell r="T211">
            <v>-48.135999511051637</v>
          </cell>
          <cell r="U211">
            <v>-352.12698130766631</v>
          </cell>
          <cell r="V211">
            <v>68.079818921654237</v>
          </cell>
          <cell r="W211">
            <v>-740.25516685777541</v>
          </cell>
          <cell r="X211">
            <v>-120.43356291478597</v>
          </cell>
          <cell r="Y211">
            <v>-677.76898471483014</v>
          </cell>
          <cell r="Z211">
            <v>-690.35206839781142</v>
          </cell>
          <cell r="AA211">
            <v>-6377.9315271171818</v>
          </cell>
          <cell r="AB211" t="e">
            <v>#VALUE!</v>
          </cell>
          <cell r="AC211" t="e">
            <v>#VALUE!</v>
          </cell>
          <cell r="AD211">
            <v>-5.3737534187206979</v>
          </cell>
          <cell r="AE211">
            <v>-590.84550737537961</v>
          </cell>
          <cell r="AF211">
            <v>-5.8513556460382858</v>
          </cell>
          <cell r="AG211">
            <v>-1278.491249348541</v>
          </cell>
          <cell r="AH211">
            <v>-412.28770791375325</v>
          </cell>
          <cell r="AI211">
            <v>-575.78383538391904</v>
          </cell>
          <cell r="AJ211">
            <v>-124.97289252651451</v>
          </cell>
          <cell r="AK211">
            <v>-383.4861645511761</v>
          </cell>
          <cell r="AP211">
            <v>28.016851809059744</v>
          </cell>
          <cell r="AQ211">
            <v>-80.803824677886581</v>
          </cell>
          <cell r="AR211">
            <v>380.31517297110372</v>
          </cell>
          <cell r="AS211">
            <v>-80.408921086794237</v>
          </cell>
          <cell r="AT211">
            <v>45.82051726255213</v>
          </cell>
          <cell r="AU211">
            <v>76.836893015462877</v>
          </cell>
          <cell r="AV211">
            <v>31.35918324350979</v>
          </cell>
          <cell r="AY211">
            <v>-649.48383589024479</v>
          </cell>
          <cell r="AZ211">
            <v>-1547.6599122676812</v>
          </cell>
          <cell r="BA211">
            <v>-2040.3565412682294</v>
          </cell>
          <cell r="BB211">
            <v>-2570.319859389595</v>
          </cell>
          <cell r="BC211">
            <v>-2618.4558589006483</v>
          </cell>
          <cell r="BD211">
            <v>-2970.5828402083148</v>
          </cell>
          <cell r="BE211">
            <v>-2902.5030212866604</v>
          </cell>
          <cell r="BH211">
            <v>-654.69573213025092</v>
          </cell>
          <cell r="BI211">
            <v>-1875.1881123699593</v>
          </cell>
          <cell r="BJ211">
            <v>-2287.4758202837115</v>
          </cell>
          <cell r="BK211">
            <v>-2863.2596556676308</v>
          </cell>
          <cell r="BL211">
            <v>-2988.2325481941452</v>
          </cell>
          <cell r="BM211">
            <v>-3371.7187127453221</v>
          </cell>
          <cell r="BN211">
            <v>-3371.7187127453221</v>
          </cell>
          <cell r="BQ211">
            <v>5.2118962400065936</v>
          </cell>
          <cell r="BR211">
            <v>327.52820010227668</v>
          </cell>
          <cell r="BS211">
            <v>247.11927901548228</v>
          </cell>
          <cell r="BT211">
            <v>292.93979627803418</v>
          </cell>
          <cell r="BU211">
            <v>369.77668929349653</v>
          </cell>
          <cell r="BV211">
            <v>401.13587253700734</v>
          </cell>
          <cell r="BW211">
            <v>469.21569145866169</v>
          </cell>
          <cell r="BZ211">
            <v>-2.3453052193694042</v>
          </cell>
          <cell r="CA211">
            <v>-2.6765077471696186</v>
          </cell>
        </row>
        <row r="213">
          <cell r="Q213">
            <v>890.21048852006777</v>
          </cell>
          <cell r="R213">
            <v>489.17203684915734</v>
          </cell>
          <cell r="S213">
            <v>526.4204178422068</v>
          </cell>
          <cell r="T213">
            <v>43.394175336371745</v>
          </cell>
          <cell r="U213">
            <v>349.40508194797616</v>
          </cell>
          <cell r="V213">
            <v>-71.192121544294196</v>
          </cell>
          <cell r="W213">
            <v>731.83657163718533</v>
          </cell>
          <cell r="X213">
            <v>67.723031706633833</v>
          </cell>
          <cell r="Y213">
            <v>525.49327769146953</v>
          </cell>
          <cell r="Z213">
            <v>602.33735328808928</v>
          </cell>
          <cell r="AA213">
            <v>4794.4480445924892</v>
          </cell>
          <cell r="AB213" t="e">
            <v>#REF!</v>
          </cell>
          <cell r="AC213" t="e">
            <v>#VALUE!</v>
          </cell>
          <cell r="AD213" t="e">
            <v>#REF!</v>
          </cell>
          <cell r="AE213">
            <v>590.84550737537973</v>
          </cell>
          <cell r="AF213">
            <v>5.8513556460382006</v>
          </cell>
          <cell r="AG213">
            <v>1278.4912493485408</v>
          </cell>
          <cell r="AH213">
            <v>412.28770791375325</v>
          </cell>
          <cell r="AI213">
            <v>575.78383538391915</v>
          </cell>
          <cell r="AJ213">
            <v>124.97289252651456</v>
          </cell>
          <cell r="AK213">
            <v>383.48616455117605</v>
          </cell>
          <cell r="AP213">
            <v>-31.100615840510159</v>
          </cell>
          <cell r="AQ213">
            <v>74.051484136716454</v>
          </cell>
          <cell r="AR213">
            <v>-388.28076082847303</v>
          </cell>
          <cell r="AS213">
            <v>76.884328935404085</v>
          </cell>
          <cell r="AT213">
            <v>-49.363417541712352</v>
          </cell>
          <cell r="AU213">
            <v>-81.578717190142811</v>
          </cell>
          <cell r="AV213">
            <v>-34.081082603199889</v>
          </cell>
          <cell r="AY213">
            <v>846.91361491698945</v>
          </cell>
          <cell r="AZ213">
            <v>1529.8582198376919</v>
          </cell>
          <cell r="BA213">
            <v>2019.030256686849</v>
          </cell>
          <cell r="BB213">
            <v>2545.450674529056</v>
          </cell>
          <cell r="BC213">
            <v>2588.8448498654279</v>
          </cell>
          <cell r="BD213">
            <v>2938.2499318134041</v>
          </cell>
          <cell r="BE213">
            <v>2867.0578102691097</v>
          </cell>
          <cell r="BH213">
            <v>1958.1032157369573</v>
          </cell>
          <cell r="BI213">
            <v>1875.1881123699591</v>
          </cell>
          <cell r="BJ213">
            <v>2287.475820283712</v>
          </cell>
          <cell r="BK213">
            <v>2863.2596556676313</v>
          </cell>
          <cell r="BL213">
            <v>2988.2325481941457</v>
          </cell>
          <cell r="BM213">
            <v>3371.7187127453217</v>
          </cell>
          <cell r="BN213">
            <v>3371.7187127453217</v>
          </cell>
          <cell r="BQ213">
            <v>-1111.1896008199676</v>
          </cell>
          <cell r="BR213">
            <v>-345.32989253226719</v>
          </cell>
          <cell r="BS213">
            <v>-268.44556359686328</v>
          </cell>
          <cell r="BT213">
            <v>-317.80898113857529</v>
          </cell>
          <cell r="BU213">
            <v>-399.38769832871822</v>
          </cell>
          <cell r="BV213">
            <v>-433.46878093191754</v>
          </cell>
          <cell r="BW213">
            <v>-504.66090247621196</v>
          </cell>
          <cell r="BZ213">
            <v>2.3187831553044198</v>
          </cell>
          <cell r="CA213">
            <v>2.6765077471696195</v>
          </cell>
        </row>
        <row r="215">
          <cell r="Q215">
            <v>2.9894620952923319</v>
          </cell>
          <cell r="R215">
            <v>-164.77816799706926</v>
          </cell>
          <cell r="S215">
            <v>-295.41200307049195</v>
          </cell>
          <cell r="T215">
            <v>1.1693489214799122</v>
          </cell>
          <cell r="U215">
            <v>-10.156778040254203</v>
          </cell>
          <cell r="V215">
            <v>2.7434353768728386</v>
          </cell>
          <cell r="W215">
            <v>-93.031746413190135</v>
          </cell>
          <cell r="X215">
            <v>43.998957597113261</v>
          </cell>
          <cell r="Y215">
            <v>24.711978947638865</v>
          </cell>
          <cell r="Z215">
            <v>189.83435812515449</v>
          </cell>
          <cell r="AA215">
            <v>759.39219859510604</v>
          </cell>
          <cell r="AB215">
            <v>0.59382894509799877</v>
          </cell>
          <cell r="AC215" t="e">
            <v>#VALUE!</v>
          </cell>
          <cell r="AD215">
            <v>0.90598130732779336</v>
          </cell>
          <cell r="AE215">
            <v>34.883341659996759</v>
          </cell>
          <cell r="AF215">
            <v>828.78595952418698</v>
          </cell>
          <cell r="AG215">
            <v>36.778636096465263</v>
          </cell>
          <cell r="AH215">
            <v>-103.89689032556608</v>
          </cell>
          <cell r="AI215">
            <v>-242.52994766108284</v>
          </cell>
          <cell r="AJ215">
            <v>52.087356112903294</v>
          </cell>
          <cell r="AK215">
            <v>40.920096609244311</v>
          </cell>
          <cell r="AP215">
            <v>-20.444387593865255</v>
          </cell>
          <cell r="AQ215">
            <v>214.09843946224112</v>
          </cell>
          <cell r="AR215">
            <v>-33.789174001172931</v>
          </cell>
          <cell r="AS215">
            <v>-60.881277671503184</v>
          </cell>
          <cell r="AT215">
            <v>-52.882055409409105</v>
          </cell>
          <cell r="AU215">
            <v>-50.918007191423385</v>
          </cell>
          <cell r="AV215">
            <v>-51.076874649498514</v>
          </cell>
          <cell r="AY215">
            <v>1057.3233530525597</v>
          </cell>
          <cell r="AZ215">
            <v>1060.3128151478522</v>
          </cell>
          <cell r="BA215">
            <v>895.53464715078269</v>
          </cell>
          <cell r="BB215">
            <v>600.12264408029068</v>
          </cell>
          <cell r="BC215">
            <v>601.29199300177049</v>
          </cell>
          <cell r="BD215">
            <v>591.13521496151668</v>
          </cell>
          <cell r="BE215">
            <v>593.87865033838955</v>
          </cell>
          <cell r="BH215">
            <v>863.66930118418372</v>
          </cell>
          <cell r="BI215">
            <v>900.44793728064883</v>
          </cell>
          <cell r="BJ215">
            <v>796.55104695508282</v>
          </cell>
          <cell r="BK215">
            <v>554.0210992939999</v>
          </cell>
          <cell r="BL215">
            <v>606.10845540690343</v>
          </cell>
          <cell r="BM215">
            <v>647.02855201614761</v>
          </cell>
          <cell r="BN215">
            <v>647.02855201614761</v>
          </cell>
          <cell r="BQ215">
            <v>193.65405186837592</v>
          </cell>
          <cell r="BR215">
            <v>159.86487786720298</v>
          </cell>
          <cell r="BS215">
            <v>98.983600195699808</v>
          </cell>
          <cell r="BT215">
            <v>46.101544786290731</v>
          </cell>
          <cell r="BU215">
            <v>-4.8164624051326967</v>
          </cell>
          <cell r="BV215">
            <v>-55.893337054630933</v>
          </cell>
          <cell r="BW215">
            <v>-53.149901677758066</v>
          </cell>
          <cell r="BZ215">
            <v>0.53856674526648618</v>
          </cell>
          <cell r="CA215">
            <v>0.54288076659293216</v>
          </cell>
        </row>
        <row r="216">
          <cell r="Q216">
            <v>50.937557258403459</v>
          </cell>
          <cell r="R216">
            <v>37.39597355783981</v>
          </cell>
          <cell r="S216">
            <v>28.940566820708035</v>
          </cell>
          <cell r="T216">
            <v>30.712036930479918</v>
          </cell>
          <cell r="U216">
            <v>35.931942268301334</v>
          </cell>
          <cell r="V216">
            <v>84.686021780539505</v>
          </cell>
          <cell r="W216">
            <v>19.657021299809866</v>
          </cell>
          <cell r="X216">
            <v>156.90923406822435</v>
          </cell>
          <cell r="Y216">
            <v>37.102043533638863</v>
          </cell>
          <cell r="Z216">
            <v>219.22892079860355</v>
          </cell>
          <cell r="AA216">
            <v>1857.9286864009418</v>
          </cell>
          <cell r="AB216">
            <v>1.3273924406620223</v>
          </cell>
          <cell r="AC216">
            <v>0.31215236222979464</v>
          </cell>
          <cell r="AD216">
            <v>1.6395448028918169</v>
          </cell>
          <cell r="AE216">
            <v>60.376594117647059</v>
          </cell>
          <cell r="AF216">
            <v>907.19443251295115</v>
          </cell>
          <cell r="AG216">
            <v>88.734204559688919</v>
          </cell>
          <cell r="AH216">
            <v>42.168021793740976</v>
          </cell>
          <cell r="AI216">
            <v>57.148968347815327</v>
          </cell>
          <cell r="AJ216">
            <v>74.831563446766765</v>
          </cell>
          <cell r="AK216">
            <v>92.394756404912712</v>
          </cell>
          <cell r="AP216">
            <v>-21.052551138182217</v>
          </cell>
          <cell r="AQ216">
            <v>209.90889259197706</v>
          </cell>
          <cell r="AR216">
            <v>-37.796647301285461</v>
          </cell>
          <cell r="AS216">
            <v>-4.7720482359011669</v>
          </cell>
          <cell r="AT216">
            <v>-28.208401527107291</v>
          </cell>
          <cell r="AU216">
            <v>-44.119526516286847</v>
          </cell>
          <cell r="AV216">
            <v>-56.462814136611378</v>
          </cell>
          <cell r="AY216">
            <v>1156.427368084393</v>
          </cell>
          <cell r="AZ216">
            <v>1207.3649253427966</v>
          </cell>
          <cell r="BA216">
            <v>1244.7608989006362</v>
          </cell>
          <cell r="BB216">
            <v>1273.7014657213442</v>
          </cell>
          <cell r="BC216">
            <v>1304.413502651824</v>
          </cell>
          <cell r="BD216">
            <v>1340.3454449201256</v>
          </cell>
          <cell r="BE216">
            <v>1425.0314667006651</v>
          </cell>
          <cell r="BH216">
            <v>967.57102663059823</v>
          </cell>
          <cell r="BI216">
            <v>1056.305231190287</v>
          </cell>
          <cell r="BJ216">
            <v>1098.473252984028</v>
          </cell>
          <cell r="BK216">
            <v>1155.6222213318433</v>
          </cell>
          <cell r="BL216">
            <v>1230.4537847786103</v>
          </cell>
          <cell r="BM216">
            <v>1322.8485411835227</v>
          </cell>
          <cell r="BN216">
            <v>1322.8485411835227</v>
          </cell>
          <cell r="BQ216">
            <v>188.85634145379476</v>
          </cell>
          <cell r="BR216">
            <v>151.05969415250931</v>
          </cell>
          <cell r="BS216">
            <v>146.28764591660814</v>
          </cell>
          <cell r="BT216">
            <v>118.07924438950084</v>
          </cell>
          <cell r="BU216">
            <v>73.959717873214018</v>
          </cell>
          <cell r="BV216">
            <v>17.496903736602917</v>
          </cell>
          <cell r="BW216">
            <v>102.18292551714239</v>
          </cell>
          <cell r="BZ216">
            <v>1.1683404116155947</v>
          </cell>
          <cell r="CA216">
            <v>1.1020959829529851</v>
          </cell>
        </row>
        <row r="217">
          <cell r="Q217">
            <v>47.948095163111127</v>
          </cell>
          <cell r="R217">
            <v>202.17414155490908</v>
          </cell>
          <cell r="S217">
            <v>324.35256989120001</v>
          </cell>
          <cell r="T217">
            <v>29.542688009000006</v>
          </cell>
          <cell r="U217">
            <v>46.088720308555537</v>
          </cell>
          <cell r="V217">
            <v>81.942586403666667</v>
          </cell>
          <cell r="W217">
            <v>112.688767713</v>
          </cell>
          <cell r="X217">
            <v>112.91027647111109</v>
          </cell>
          <cell r="Y217">
            <v>12.390064585999998</v>
          </cell>
          <cell r="Z217">
            <v>29.394562673449055</v>
          </cell>
          <cell r="AA217">
            <v>1098.5364878058358</v>
          </cell>
          <cell r="AB217">
            <v>0.73356349556402356</v>
          </cell>
          <cell r="AC217" t="str">
            <v/>
          </cell>
          <cell r="AD217">
            <v>0.73356349556402356</v>
          </cell>
          <cell r="AE217">
            <v>25.493252457650296</v>
          </cell>
          <cell r="AF217">
            <v>78.408472988764188</v>
          </cell>
          <cell r="AG217">
            <v>51.955568463223656</v>
          </cell>
          <cell r="AH217">
            <v>146.06491211930705</v>
          </cell>
          <cell r="AI217">
            <v>299.67891600889817</v>
          </cell>
          <cell r="AJ217">
            <v>22.744207333863471</v>
          </cell>
          <cell r="AK217">
            <v>51.474659795668401</v>
          </cell>
          <cell r="AP217">
            <v>-0.60816354431695885</v>
          </cell>
          <cell r="AQ217">
            <v>-4.1895468702641807</v>
          </cell>
          <cell r="AR217">
            <v>-4.0074733001125296</v>
          </cell>
          <cell r="AS217">
            <v>56.109229435602032</v>
          </cell>
          <cell r="AT217">
            <v>24.673653882301835</v>
          </cell>
          <cell r="AU217">
            <v>6.7984806751365348</v>
          </cell>
          <cell r="AV217">
            <v>-5.3859394871128643</v>
          </cell>
          <cell r="AY217">
            <v>99.104015031833342</v>
          </cell>
          <cell r="AZ217">
            <v>147.05211019494448</v>
          </cell>
          <cell r="BA217">
            <v>349.22625174985353</v>
          </cell>
          <cell r="BB217">
            <v>673.57882164105354</v>
          </cell>
          <cell r="BC217">
            <v>703.12150965005355</v>
          </cell>
          <cell r="BD217">
            <v>749.21022995860903</v>
          </cell>
          <cell r="BE217">
            <v>831.15281636227564</v>
          </cell>
          <cell r="BH217">
            <v>103.90172544641449</v>
          </cell>
          <cell r="BI217">
            <v>155.85729390963814</v>
          </cell>
          <cell r="BJ217">
            <v>301.9222060289452</v>
          </cell>
          <cell r="BK217">
            <v>601.60112203784342</v>
          </cell>
          <cell r="BL217">
            <v>624.34532937170684</v>
          </cell>
          <cell r="BM217">
            <v>675.8199891673753</v>
          </cell>
          <cell r="BN217">
            <v>675.8199891673753</v>
          </cell>
          <cell r="BQ217">
            <v>-4.7977104145811467</v>
          </cell>
          <cell r="BR217">
            <v>-8.8051837146936691</v>
          </cell>
          <cell r="BS217">
            <v>47.304045720908334</v>
          </cell>
          <cell r="BT217">
            <v>71.977699603210112</v>
          </cell>
          <cell r="BU217">
            <v>78.776180278346715</v>
          </cell>
          <cell r="BV217">
            <v>73.390240791233737</v>
          </cell>
          <cell r="BW217">
            <v>155.33282719490035</v>
          </cell>
          <cell r="BZ217">
            <v>0.6297736663491087</v>
          </cell>
          <cell r="CA217">
            <v>0.55921521636005278</v>
          </cell>
        </row>
        <row r="219">
          <cell r="Q219">
            <v>206.27681502049001</v>
          </cell>
          <cell r="R219">
            <v>639.88448619985002</v>
          </cell>
          <cell r="S219">
            <v>652.53199717977998</v>
          </cell>
          <cell r="T219">
            <v>248.23939259432001</v>
          </cell>
          <cell r="U219">
            <v>304.01528822100011</v>
          </cell>
          <cell r="V219">
            <v>420.99438568722007</v>
          </cell>
          <cell r="W219">
            <v>46.367790962989829</v>
          </cell>
          <cell r="X219">
            <v>583.99450135899986</v>
          </cell>
          <cell r="Y219">
            <v>70.188505643999989</v>
          </cell>
          <cell r="Z219">
            <v>-202.6288738400001</v>
          </cell>
          <cell r="AA219">
            <v>4055.4105103676493</v>
          </cell>
          <cell r="AB219" t="e">
            <v>#REF!</v>
          </cell>
          <cell r="AC219" t="e">
            <v>#REF!</v>
          </cell>
          <cell r="AD219" t="e">
            <v>#REF!</v>
          </cell>
          <cell r="AE219">
            <v>257.41269150581837</v>
          </cell>
          <cell r="AF219">
            <v>166.61080914380179</v>
          </cell>
          <cell r="AG219">
            <v>202.07436370859196</v>
          </cell>
          <cell r="AH219">
            <v>577.5588673884979</v>
          </cell>
          <cell r="AI219">
            <v>367.08218172257608</v>
          </cell>
          <cell r="AJ219">
            <v>346.06187568583243</v>
          </cell>
          <cell r="AK219">
            <v>117.1763798686485</v>
          </cell>
          <cell r="AP219">
            <v>602.54650179418172</v>
          </cell>
          <cell r="AQ219">
            <v>58.97621889519823</v>
          </cell>
          <cell r="AR219">
            <v>4.2024513118980451</v>
          </cell>
          <cell r="AS219">
            <v>62.325618811352115</v>
          </cell>
          <cell r="AT219">
            <v>285.4498154572039</v>
          </cell>
          <cell r="AU219">
            <v>-97.822483091512424</v>
          </cell>
          <cell r="AV219">
            <v>186.83890835235161</v>
          </cell>
          <cell r="AY219">
            <v>1085.5462213389999</v>
          </cell>
          <cell r="AZ219">
            <v>1291.8230363594898</v>
          </cell>
          <cell r="BA219">
            <v>1931.7075225593398</v>
          </cell>
          <cell r="BB219">
            <v>2584.2395197391197</v>
          </cell>
          <cell r="BC219">
            <v>2832.4789123334403</v>
          </cell>
          <cell r="BD219">
            <v>3136.4942005544403</v>
          </cell>
          <cell r="BE219">
            <v>3557.4885862416604</v>
          </cell>
          <cell r="BH219">
            <v>424.02350064962013</v>
          </cell>
          <cell r="BI219">
            <v>626.09786435821229</v>
          </cell>
          <cell r="BJ219">
            <v>1203.6567317467102</v>
          </cell>
          <cell r="BK219">
            <v>1570.7389134692862</v>
          </cell>
          <cell r="BL219">
            <v>1916.8007891551183</v>
          </cell>
          <cell r="BM219">
            <v>2033.9771690237667</v>
          </cell>
          <cell r="BN219">
            <v>2033.9771690237667</v>
          </cell>
          <cell r="BQ219">
            <v>661.52272068937975</v>
          </cell>
          <cell r="BR219">
            <v>665.72517200127766</v>
          </cell>
          <cell r="BS219">
            <v>728.05079081262954</v>
          </cell>
          <cell r="BT219">
            <v>1013.5006062698337</v>
          </cell>
          <cell r="BU219">
            <v>915.67812317832113</v>
          </cell>
          <cell r="BV219">
            <v>1102.5170315306736</v>
          </cell>
          <cell r="BW219">
            <v>1523.5114172178937</v>
          </cell>
          <cell r="BZ219">
            <v>2.5370019335130012</v>
          </cell>
          <cell r="CA219">
            <v>1.7168450176526209</v>
          </cell>
        </row>
        <row r="220">
          <cell r="Q220">
            <v>462.70712472049001</v>
          </cell>
          <cell r="R220">
            <v>1088.91101183302</v>
          </cell>
          <cell r="S220">
            <v>927.42099089452995</v>
          </cell>
          <cell r="T220">
            <v>395.50859826532002</v>
          </cell>
          <cell r="U220">
            <v>828.39575822100005</v>
          </cell>
          <cell r="V220">
            <v>692.66227908200005</v>
          </cell>
          <cell r="W220">
            <v>559.36255331399991</v>
          </cell>
          <cell r="X220">
            <v>641.7194013589999</v>
          </cell>
          <cell r="Y220">
            <v>155.74210564399999</v>
          </cell>
          <cell r="Z220">
            <v>149.57612615999989</v>
          </cell>
          <cell r="AA220">
            <v>7196.4493439323596</v>
          </cell>
          <cell r="AB220" t="e">
            <v>#REF!</v>
          </cell>
          <cell r="AC220" t="e">
            <v>#REF!</v>
          </cell>
          <cell r="AD220" t="e">
            <v>#REF!</v>
          </cell>
          <cell r="AE220">
            <v>396.71800000000002</v>
          </cell>
          <cell r="AF220">
            <v>230.15110914380179</v>
          </cell>
          <cell r="AG220">
            <v>437.34327619978995</v>
          </cell>
          <cell r="AH220">
            <v>997.21158021495796</v>
          </cell>
          <cell r="AI220">
            <v>670.7728257158501</v>
          </cell>
          <cell r="AJ220">
            <v>511.91857889883244</v>
          </cell>
          <cell r="AK220">
            <v>714.08966999580252</v>
          </cell>
          <cell r="AP220">
            <v>617.52199999999993</v>
          </cell>
          <cell r="AQ220">
            <v>50.052285295198232</v>
          </cell>
          <cell r="AR220">
            <v>25.36384852070006</v>
          </cell>
          <cell r="AS220">
            <v>91.699431618062022</v>
          </cell>
          <cell r="AT220">
            <v>256.64816517867985</v>
          </cell>
          <cell r="AU220">
            <v>-116.40998063351242</v>
          </cell>
          <cell r="AV220">
            <v>114.30608822519753</v>
          </cell>
          <cell r="AY220">
            <v>1294.4433944389998</v>
          </cell>
          <cell r="AZ220">
            <v>1757.1505191594899</v>
          </cell>
          <cell r="BA220">
            <v>2846.0615309925097</v>
          </cell>
          <cell r="BB220">
            <v>3773.4825218870396</v>
          </cell>
          <cell r="BC220">
            <v>4168.9911201523601</v>
          </cell>
          <cell r="BD220">
            <v>4997.3868783733597</v>
          </cell>
          <cell r="BE220">
            <v>5690.0491574553598</v>
          </cell>
          <cell r="BH220">
            <v>626.86910914380178</v>
          </cell>
          <cell r="BI220">
            <v>1064.2123853435919</v>
          </cell>
          <cell r="BJ220">
            <v>2061.4239655585498</v>
          </cell>
          <cell r="BK220">
            <v>2732.1967912743999</v>
          </cell>
          <cell r="BL220">
            <v>3244.1153701732319</v>
          </cell>
          <cell r="BM220">
            <v>3958.2050401690349</v>
          </cell>
          <cell r="BN220">
            <v>3958.2050401690349</v>
          </cell>
          <cell r="BQ220">
            <v>667.57428529519814</v>
          </cell>
          <cell r="BR220">
            <v>692.93813381589803</v>
          </cell>
          <cell r="BS220">
            <v>784.63756543395994</v>
          </cell>
          <cell r="BT220">
            <v>1041.28573061264</v>
          </cell>
          <cell r="BU220">
            <v>924.87574997912748</v>
          </cell>
          <cell r="BV220">
            <v>1039.1818382043248</v>
          </cell>
          <cell r="BW220">
            <v>1731.8441172863249</v>
          </cell>
          <cell r="BZ220">
            <v>3.7340925952072799</v>
          </cell>
          <cell r="CA220">
            <v>2.9056975255248991</v>
          </cell>
        </row>
        <row r="221">
          <cell r="Q221">
            <v>256.43030970000001</v>
          </cell>
          <cell r="R221">
            <v>449.02652563316997</v>
          </cell>
          <cell r="S221">
            <v>274.88899371474997</v>
          </cell>
          <cell r="T221">
            <v>147.26920567100001</v>
          </cell>
          <cell r="U221">
            <v>524.38046999999995</v>
          </cell>
          <cell r="V221">
            <v>271.66789339477998</v>
          </cell>
          <cell r="W221">
            <v>512.99476235101008</v>
          </cell>
          <cell r="X221">
            <v>57.724899999999998</v>
          </cell>
          <cell r="Y221">
            <v>85.553600000000003</v>
          </cell>
          <cell r="Z221">
            <v>352.20499999999998</v>
          </cell>
          <cell r="AA221">
            <v>3141.0388335647103</v>
          </cell>
          <cell r="AB221">
            <v>3.150803278221824</v>
          </cell>
          <cell r="AC221">
            <v>4.460308481439193E-2</v>
          </cell>
          <cell r="AD221">
            <v>3.1954063630362164</v>
          </cell>
          <cell r="AE221">
            <v>139.30530849418165</v>
          </cell>
          <cell r="AF221">
            <v>63.540300000000002</v>
          </cell>
          <cell r="AG221">
            <v>235.26891249119799</v>
          </cell>
          <cell r="AH221">
            <v>419.65271282646</v>
          </cell>
          <cell r="AI221">
            <v>303.69064399327402</v>
          </cell>
          <cell r="AJ221">
            <v>165.856703213</v>
          </cell>
          <cell r="AK221">
            <v>596.91329012715403</v>
          </cell>
          <cell r="AP221">
            <v>14.975498205818354</v>
          </cell>
          <cell r="AQ221">
            <v>-8.9239336000000051</v>
          </cell>
          <cell r="AR221">
            <v>21.161397208802015</v>
          </cell>
          <cell r="AS221">
            <v>29.373812806709964</v>
          </cell>
          <cell r="AT221">
            <v>-28.80165027852405</v>
          </cell>
          <cell r="AU221">
            <v>-18.587497541999994</v>
          </cell>
          <cell r="AV221">
            <v>-72.532820127154082</v>
          </cell>
          <cell r="AY221">
            <v>208.8971731</v>
          </cell>
          <cell r="AZ221">
            <v>465.32748279999998</v>
          </cell>
          <cell r="BA221">
            <v>914.35400843316995</v>
          </cell>
          <cell r="BB221">
            <v>1189.2430021479199</v>
          </cell>
          <cell r="BC221">
            <v>1336.5122078189199</v>
          </cell>
          <cell r="BD221">
            <v>1860.8926778189198</v>
          </cell>
          <cell r="BE221">
            <v>2132.5605712136999</v>
          </cell>
          <cell r="BH221">
            <v>202.84560849418165</v>
          </cell>
          <cell r="BI221">
            <v>438.11452098537961</v>
          </cell>
          <cell r="BJ221">
            <v>857.76723381183956</v>
          </cell>
          <cell r="BK221">
            <v>1161.4578778051136</v>
          </cell>
          <cell r="BL221">
            <v>1327.3145810181136</v>
          </cell>
          <cell r="BM221">
            <v>1924.2278711452677</v>
          </cell>
          <cell r="BN221">
            <v>1924.2278711452677</v>
          </cell>
          <cell r="BQ221">
            <v>6.0515646058183563</v>
          </cell>
          <cell r="BR221">
            <v>27.212961814620371</v>
          </cell>
          <cell r="BS221">
            <v>56.586774621330392</v>
          </cell>
          <cell r="BT221">
            <v>27.785124342806284</v>
          </cell>
          <cell r="BU221">
            <v>9.1976268008063471</v>
          </cell>
          <cell r="BV221">
            <v>-63.335193326347962</v>
          </cell>
          <cell r="BW221">
            <v>208.33270006843213</v>
          </cell>
          <cell r="BZ221">
            <v>1.1970906616942789</v>
          </cell>
          <cell r="CA221">
            <v>1.188852507872278</v>
          </cell>
        </row>
        <row r="223">
          <cell r="Q223">
            <v>1.5</v>
          </cell>
          <cell r="R223">
            <v>1.7</v>
          </cell>
          <cell r="S223">
            <v>0</v>
          </cell>
          <cell r="T223">
            <v>531.70000000000005</v>
          </cell>
          <cell r="U223">
            <v>6.7278700999999996E-2</v>
          </cell>
          <cell r="V223">
            <v>0</v>
          </cell>
          <cell r="W223">
            <v>0</v>
          </cell>
          <cell r="X223">
            <v>0</v>
          </cell>
          <cell r="Y223">
            <v>0</v>
          </cell>
          <cell r="Z223">
            <v>0</v>
          </cell>
          <cell r="AA223">
            <v>699.42638120100003</v>
          </cell>
          <cell r="AB223">
            <v>0.44292034051667567</v>
          </cell>
          <cell r="AC223" t="str">
            <v/>
          </cell>
          <cell r="AD223">
            <v>0.44292034051667567</v>
          </cell>
          <cell r="AE223">
            <v>0</v>
          </cell>
          <cell r="AF223">
            <v>161.71041390315327</v>
          </cell>
          <cell r="AG223">
            <v>0</v>
          </cell>
          <cell r="AH223">
            <v>0</v>
          </cell>
          <cell r="AI223">
            <v>0</v>
          </cell>
          <cell r="AJ223">
            <v>0</v>
          </cell>
          <cell r="AK223">
            <v>535</v>
          </cell>
          <cell r="AP223">
            <v>0</v>
          </cell>
          <cell r="AQ223">
            <v>2.7486885968467334</v>
          </cell>
          <cell r="AR223">
            <v>1.5</v>
          </cell>
          <cell r="AS223">
            <v>1.7</v>
          </cell>
          <cell r="AT223">
            <v>0</v>
          </cell>
          <cell r="AU223">
            <v>531.70000000000005</v>
          </cell>
          <cell r="AV223">
            <v>-534.93272129900004</v>
          </cell>
          <cell r="AY223">
            <v>164.4591025</v>
          </cell>
          <cell r="AZ223">
            <v>165.9591025</v>
          </cell>
          <cell r="BA223">
            <v>167.65910250000002</v>
          </cell>
          <cell r="BB223">
            <v>167.65910250000002</v>
          </cell>
          <cell r="BC223">
            <v>699.35910250000006</v>
          </cell>
          <cell r="BD223">
            <v>699.42638120100003</v>
          </cell>
          <cell r="BE223">
            <v>699.42638120100003</v>
          </cell>
          <cell r="BH223">
            <v>161.71041390315327</v>
          </cell>
          <cell r="BI223">
            <v>161.71041390315327</v>
          </cell>
          <cell r="BJ223">
            <v>161.71041390315327</v>
          </cell>
          <cell r="BK223">
            <v>161.71041390315327</v>
          </cell>
          <cell r="BL223">
            <v>161.71041390315327</v>
          </cell>
          <cell r="BM223">
            <v>696.71041390315327</v>
          </cell>
          <cell r="BN223">
            <v>696.71041390315327</v>
          </cell>
          <cell r="BQ223">
            <v>2.7486885968467392</v>
          </cell>
          <cell r="BR223">
            <v>4.2486885968467387</v>
          </cell>
          <cell r="BS223">
            <v>5.9486885968467389</v>
          </cell>
          <cell r="BT223">
            <v>5.9486885968467389</v>
          </cell>
          <cell r="BU223">
            <v>537.6486885968468</v>
          </cell>
          <cell r="BV223">
            <v>2.7159672978467597</v>
          </cell>
          <cell r="BW223">
            <v>2.7159672978467597</v>
          </cell>
          <cell r="BZ223">
            <v>0.62640374392081233</v>
          </cell>
          <cell r="CA223">
            <v>0.14484119580029256</v>
          </cell>
        </row>
        <row r="225">
          <cell r="Q225">
            <v>565.83517064273622</v>
          </cell>
          <cell r="R225">
            <v>42.685130151915928</v>
          </cell>
          <cell r="S225">
            <v>121.74199531563303</v>
          </cell>
          <cell r="T225">
            <v>-716.07373198375967</v>
          </cell>
          <cell r="U225">
            <v>52.654882650232103</v>
          </cell>
          <cell r="V225">
            <v>-437.69818666688025</v>
          </cell>
          <cell r="W225">
            <v>746.83107923199123</v>
          </cell>
          <cell r="X225">
            <v>-565.43032128721893</v>
          </cell>
          <cell r="Y225">
            <v>459.90283069623837</v>
          </cell>
          <cell r="Z225">
            <v>1576.7389019964503</v>
          </cell>
          <cell r="AA225">
            <v>386.77268877276822</v>
          </cell>
          <cell r="AB225">
            <v>0.45947304115191756</v>
          </cell>
          <cell r="AC225" t="e">
            <v>#VALUE!</v>
          </cell>
          <cell r="AD225">
            <v>0.36190379312043519</v>
          </cell>
          <cell r="AE225">
            <v>508.70000000000005</v>
          </cell>
          <cell r="AF225">
            <v>0</v>
          </cell>
          <cell r="AG225">
            <v>0</v>
          </cell>
          <cell r="AH225">
            <v>0</v>
          </cell>
          <cell r="AI225">
            <v>0</v>
          </cell>
          <cell r="AJ225">
            <v>0</v>
          </cell>
          <cell r="AK225">
            <v>0</v>
          </cell>
          <cell r="AP225">
            <v>-728.72774775733319</v>
          </cell>
          <cell r="AQ225">
            <v>-1240.387314217237</v>
          </cell>
          <cell r="AR225">
            <v>565.83517064273622</v>
          </cell>
          <cell r="AS225">
            <v>42.685130151915928</v>
          </cell>
          <cell r="AT225">
            <v>121.74199531563303</v>
          </cell>
          <cell r="AU225">
            <v>-716.07373198375967</v>
          </cell>
          <cell r="AV225">
            <v>52.654882650232103</v>
          </cell>
          <cell r="AY225">
            <v>-1460.4150619745701</v>
          </cell>
          <cell r="AZ225">
            <v>-894.57989133183389</v>
          </cell>
          <cell r="BA225">
            <v>-851.89476117991796</v>
          </cell>
          <cell r="BB225">
            <v>-730.1527658642849</v>
          </cell>
          <cell r="BC225">
            <v>-1446.2264978480446</v>
          </cell>
          <cell r="BD225">
            <v>-1393.5716151978124</v>
          </cell>
          <cell r="BE225">
            <v>-1831.2698018646927</v>
          </cell>
          <cell r="BH225">
            <v>508.70000000000005</v>
          </cell>
          <cell r="BI225">
            <v>508.70000000000005</v>
          </cell>
          <cell r="BJ225">
            <v>508.70000000000005</v>
          </cell>
          <cell r="BK225">
            <v>508.70000000000005</v>
          </cell>
          <cell r="BL225">
            <v>508.70000000000005</v>
          </cell>
          <cell r="BM225">
            <v>508.70000000000005</v>
          </cell>
          <cell r="BN225">
            <v>508.70000000000005</v>
          </cell>
          <cell r="BQ225">
            <v>-1969.1150619745699</v>
          </cell>
          <cell r="BR225">
            <v>-1403.2798913318338</v>
          </cell>
          <cell r="BS225">
            <v>-1360.5947611799179</v>
          </cell>
          <cell r="BT225">
            <v>-1238.8527658642849</v>
          </cell>
          <cell r="BU225">
            <v>-1954.9264978480446</v>
          </cell>
          <cell r="BV225">
            <v>-1902.2716151978125</v>
          </cell>
          <cell r="BW225">
            <v>-2339.9698018646927</v>
          </cell>
          <cell r="BZ225">
            <v>-1.2953598367006307</v>
          </cell>
          <cell r="CA225">
            <v>0.45563371291434246</v>
          </cell>
        </row>
        <row r="226">
          <cell r="Q226">
            <v>-30.112321813264227</v>
          </cell>
          <cell r="R226">
            <v>293.96046498791429</v>
          </cell>
          <cell r="S226">
            <v>131.99697951248331</v>
          </cell>
          <cell r="T226">
            <v>-429.1030702787582</v>
          </cell>
          <cell r="U226">
            <v>53.862612822234006</v>
          </cell>
          <cell r="V226">
            <v>222.47641698612006</v>
          </cell>
          <cell r="W226">
            <v>264.01452723499602</v>
          </cell>
          <cell r="X226">
            <v>46.525055275661792</v>
          </cell>
          <cell r="Y226">
            <v>54.253219819235881</v>
          </cell>
          <cell r="Z226">
            <v>578.56029855644999</v>
          </cell>
          <cell r="AA226">
            <v>603.55169489150296</v>
          </cell>
          <cell r="AB226">
            <v>0.3713819486434935</v>
          </cell>
          <cell r="AC226" t="str">
            <v/>
          </cell>
          <cell r="AD226">
            <v>0.3713819486434935</v>
          </cell>
          <cell r="AE226">
            <v>538.70000000000005</v>
          </cell>
          <cell r="AF226">
            <v>0</v>
          </cell>
          <cell r="AG226">
            <v>0</v>
          </cell>
          <cell r="AH226">
            <v>0</v>
          </cell>
          <cell r="AI226">
            <v>0</v>
          </cell>
          <cell r="AJ226">
            <v>0</v>
          </cell>
          <cell r="AK226">
            <v>0</v>
          </cell>
          <cell r="AP226">
            <v>-305.24850433333336</v>
          </cell>
          <cell r="AQ226">
            <v>-816.33398387823672</v>
          </cell>
          <cell r="AR226">
            <v>-30.112321813264227</v>
          </cell>
          <cell r="AS226">
            <v>293.96046498791429</v>
          </cell>
          <cell r="AT226">
            <v>131.99697951248331</v>
          </cell>
          <cell r="AU226">
            <v>-429.1030702787582</v>
          </cell>
          <cell r="AV226">
            <v>53.862612822234006</v>
          </cell>
          <cell r="AY226">
            <v>-582.88248821157003</v>
          </cell>
          <cell r="AZ226">
            <v>-612.99481002483424</v>
          </cell>
          <cell r="BA226">
            <v>-319.03434503691994</v>
          </cell>
          <cell r="BB226">
            <v>-187.03736552443661</v>
          </cell>
          <cell r="BC226">
            <v>-616.1404358031948</v>
          </cell>
          <cell r="BD226">
            <v>-562.27782298096076</v>
          </cell>
          <cell r="BE226">
            <v>-339.80140599484071</v>
          </cell>
          <cell r="BH226">
            <v>538.70000000000005</v>
          </cell>
          <cell r="BI226">
            <v>538.70000000000005</v>
          </cell>
          <cell r="BJ226">
            <v>538.70000000000005</v>
          </cell>
          <cell r="BK226">
            <v>538.70000000000005</v>
          </cell>
          <cell r="BL226">
            <v>538.70000000000005</v>
          </cell>
          <cell r="BM226">
            <v>538.70000000000005</v>
          </cell>
          <cell r="BN226">
            <v>538.70000000000005</v>
          </cell>
          <cell r="BQ226">
            <v>-1121.5824882115699</v>
          </cell>
          <cell r="BR226">
            <v>-1151.6948100248342</v>
          </cell>
          <cell r="BS226">
            <v>-857.73434503691999</v>
          </cell>
          <cell r="BT226">
            <v>-725.73736552443665</v>
          </cell>
          <cell r="BU226">
            <v>-1154.8404358031949</v>
          </cell>
          <cell r="BV226">
            <v>-1100.9778229809608</v>
          </cell>
          <cell r="BW226">
            <v>-878.50140599484075</v>
          </cell>
          <cell r="BZ226">
            <v>-0.55186623637049481</v>
          </cell>
          <cell r="CA226">
            <v>0.48250418939838075</v>
          </cell>
        </row>
        <row r="227">
          <cell r="Q227">
            <v>595.94749245600042</v>
          </cell>
          <cell r="R227">
            <v>-251.27533483599836</v>
          </cell>
          <cell r="S227">
            <v>-10.254984196850273</v>
          </cell>
          <cell r="T227">
            <v>-286.97066170500148</v>
          </cell>
          <cell r="U227">
            <v>-1.2077301720019022</v>
          </cell>
          <cell r="V227">
            <v>-660.1746036530003</v>
          </cell>
          <cell r="W227">
            <v>482.81655199699526</v>
          </cell>
          <cell r="X227">
            <v>-611.9553765628807</v>
          </cell>
          <cell r="Y227">
            <v>405.64961087700249</v>
          </cell>
          <cell r="Z227">
            <v>998.17860344000019</v>
          </cell>
          <cell r="AA227">
            <v>-216.77900611873474</v>
          </cell>
          <cell r="AB227">
            <v>8.8091092508424063E-2</v>
          </cell>
          <cell r="AC227">
            <v>-9.7569248031482342E-2</v>
          </cell>
          <cell r="AD227">
            <v>-9.4781555230582879E-3</v>
          </cell>
          <cell r="AE227">
            <v>-30</v>
          </cell>
          <cell r="AF227">
            <v>0</v>
          </cell>
          <cell r="AG227">
            <v>0</v>
          </cell>
          <cell r="AH227">
            <v>0</v>
          </cell>
          <cell r="AI227">
            <v>0</v>
          </cell>
          <cell r="AJ227">
            <v>0</v>
          </cell>
          <cell r="AK227">
            <v>0</v>
          </cell>
          <cell r="AP227">
            <v>-423.47924342399983</v>
          </cell>
          <cell r="AQ227">
            <v>-424.05333033900024</v>
          </cell>
          <cell r="AR227">
            <v>595.94749245600042</v>
          </cell>
          <cell r="AS227">
            <v>-251.27533483599836</v>
          </cell>
          <cell r="AT227">
            <v>-10.254984196850273</v>
          </cell>
          <cell r="AU227">
            <v>-286.97066170500148</v>
          </cell>
          <cell r="AV227">
            <v>-1.2077301720019022</v>
          </cell>
          <cell r="AY227">
            <v>-877.53257376300007</v>
          </cell>
          <cell r="AZ227">
            <v>-281.58508130699965</v>
          </cell>
          <cell r="BA227">
            <v>-532.86041614299802</v>
          </cell>
          <cell r="BB227">
            <v>-543.11540033984829</v>
          </cell>
          <cell r="BC227">
            <v>-830.08606204484977</v>
          </cell>
          <cell r="BD227">
            <v>-831.29379221685167</v>
          </cell>
          <cell r="BE227">
            <v>-1491.468395869852</v>
          </cell>
          <cell r="BH227">
            <v>-30</v>
          </cell>
          <cell r="BI227">
            <v>-30</v>
          </cell>
          <cell r="BJ227">
            <v>-30</v>
          </cell>
          <cell r="BK227">
            <v>-30</v>
          </cell>
          <cell r="BL227">
            <v>-30</v>
          </cell>
          <cell r="BM227">
            <v>-30</v>
          </cell>
          <cell r="BN227">
            <v>-30</v>
          </cell>
          <cell r="BQ227">
            <v>-847.53257376300007</v>
          </cell>
          <cell r="BR227">
            <v>-251.58508130699965</v>
          </cell>
          <cell r="BS227">
            <v>-502.86041614299802</v>
          </cell>
          <cell r="BT227">
            <v>-513.11540033984829</v>
          </cell>
          <cell r="BU227">
            <v>-800.08606204484977</v>
          </cell>
          <cell r="BV227">
            <v>-801.29379221685167</v>
          </cell>
          <cell r="BW227">
            <v>-1461.468395869852</v>
          </cell>
          <cell r="BZ227">
            <v>-0.7434936003301359</v>
          </cell>
          <cell r="CA227">
            <v>-2.6870476484038279E-2</v>
          </cell>
        </row>
        <row r="229">
          <cell r="Q229">
            <v>113.60904076154917</v>
          </cell>
          <cell r="R229">
            <v>-30.31941150553935</v>
          </cell>
          <cell r="S229">
            <v>47.558428417285803</v>
          </cell>
          <cell r="T229">
            <v>-21.640834195668504</v>
          </cell>
          <cell r="U229">
            <v>2.8244104159981589</v>
          </cell>
          <cell r="V229">
            <v>-57.23175594150689</v>
          </cell>
          <cell r="W229">
            <v>31.669447855394424</v>
          </cell>
          <cell r="X229">
            <v>5.1598940377396048</v>
          </cell>
          <cell r="Y229">
            <v>-29.310037596407653</v>
          </cell>
          <cell r="Z229">
            <v>-961.60703299351542</v>
          </cell>
          <cell r="AA229">
            <v>-1106.553734344036</v>
          </cell>
          <cell r="AB229">
            <v>0</v>
          </cell>
          <cell r="AC229">
            <v>0</v>
          </cell>
          <cell r="AD229">
            <v>0</v>
          </cell>
          <cell r="AE229">
            <v>-210.15052579043538</v>
          </cell>
          <cell r="AF229">
            <v>-1151.2558269251037</v>
          </cell>
          <cell r="AG229">
            <v>1039.6382495434837</v>
          </cell>
          <cell r="AH229">
            <v>-61.374269149178588</v>
          </cell>
          <cell r="AI229">
            <v>451.23160132242594</v>
          </cell>
          <cell r="AJ229">
            <v>-273.17633927222118</v>
          </cell>
          <cell r="AK229">
            <v>-309.61031192671675</v>
          </cell>
          <cell r="AP229">
            <v>115.52501771650657</v>
          </cell>
          <cell r="AQ229">
            <v>1038.6154513996673</v>
          </cell>
          <cell r="AR229">
            <v>-926.02920878193447</v>
          </cell>
          <cell r="AS229">
            <v>31.054857643639238</v>
          </cell>
          <cell r="AT229">
            <v>-403.67317290514012</v>
          </cell>
          <cell r="AU229">
            <v>251.53550507655268</v>
          </cell>
          <cell r="AV229">
            <v>312.43472234271491</v>
          </cell>
          <cell r="AY229">
            <v>0</v>
          </cell>
          <cell r="AZ229">
            <v>-93.656842837816058</v>
          </cell>
          <cell r="BA229">
            <v>-123.97625434335541</v>
          </cell>
          <cell r="BB229">
            <v>-76.417825926069611</v>
          </cell>
          <cell r="BC229">
            <v>-98.058660121738114</v>
          </cell>
          <cell r="BD229">
            <v>-95.234249705739956</v>
          </cell>
          <cell r="BE229">
            <v>-152.46600564724685</v>
          </cell>
          <cell r="BH229">
            <v>0</v>
          </cell>
          <cell r="BI229">
            <v>-321.76810317205536</v>
          </cell>
          <cell r="BJ229">
            <v>-383.14237232123395</v>
          </cell>
          <cell r="BK229">
            <v>68.089229001191995</v>
          </cell>
          <cell r="BL229">
            <v>-205.08711027102919</v>
          </cell>
          <cell r="BM229">
            <v>-514.69742219774594</v>
          </cell>
          <cell r="BN229">
            <v>-514.69742219774594</v>
          </cell>
          <cell r="BQ229">
            <v>0</v>
          </cell>
          <cell r="BR229">
            <v>228.11126033423932</v>
          </cell>
          <cell r="BS229">
            <v>259.16611797787857</v>
          </cell>
          <cell r="BT229">
            <v>-144.50705492726161</v>
          </cell>
          <cell r="BU229">
            <v>107.02845014929107</v>
          </cell>
          <cell r="BV229">
            <v>419.46317249200598</v>
          </cell>
          <cell r="BW229">
            <v>362.23141655049909</v>
          </cell>
          <cell r="BZ229">
            <v>-8.7829430695248872E-2</v>
          </cell>
          <cell r="CA229">
            <v>-0.18369294579056852</v>
          </cell>
        </row>
        <row r="231">
          <cell r="Q231">
            <v>-0.768620355215615</v>
          </cell>
          <cell r="R231">
            <v>-0.41810785959837654</v>
          </cell>
          <cell r="S231">
            <v>-0.46972883027521212</v>
          </cell>
          <cell r="T231">
            <v>-4.1697396815101213E-2</v>
          </cell>
          <cell r="U231">
            <v>-0.31151104121765066</v>
          </cell>
          <cell r="V231">
            <v>8.9386064816596972E-2</v>
          </cell>
          <cell r="W231">
            <v>-0.6360534566540853</v>
          </cell>
          <cell r="X231">
            <v>-0.10314422638298967</v>
          </cell>
          <cell r="Y231">
            <v>-0.60868174236197548</v>
          </cell>
          <cell r="Z231">
            <v>-0.62040129814967115</v>
          </cell>
          <cell r="AA231">
            <v>-5.5370138666519448</v>
          </cell>
          <cell r="AB231" t="e">
            <v>#VALUE!</v>
          </cell>
          <cell r="AC231" t="e">
            <v>#VALUE!</v>
          </cell>
          <cell r="AD231">
            <v>-4.6494227548368391E-3</v>
          </cell>
          <cell r="AE231">
            <v>-0.51588762814687394</v>
          </cell>
          <cell r="AF231">
            <v>2.675224129192514E-2</v>
          </cell>
          <cell r="AG231">
            <v>-1.1042489310337926</v>
          </cell>
          <cell r="AH231">
            <v>-0.34329725120013282</v>
          </cell>
          <cell r="AI231">
            <v>-0.50332104792808885</v>
          </cell>
          <cell r="AJ231">
            <v>-9.4923968352481985E-2</v>
          </cell>
          <cell r="AK231">
            <v>-0.33435262116542841</v>
          </cell>
          <cell r="AP231">
            <v>2.1814768791581562E-2</v>
          </cell>
          <cell r="AQ231">
            <v>-6.4558470752363428E-2</v>
          </cell>
          <cell r="AR231">
            <v>0.33562857581817762</v>
          </cell>
          <cell r="AS231">
            <v>-7.4810608398243716E-2</v>
          </cell>
          <cell r="AT231">
            <v>3.3592217652876732E-2</v>
          </cell>
          <cell r="AU231">
            <v>5.3226571537380772E-2</v>
          </cell>
          <cell r="AV231">
            <v>-2.2841579947777746E-2</v>
          </cell>
          <cell r="AY231">
            <v>-0.53187908881573065</v>
          </cell>
          <cell r="AZ231">
            <v>-1.3004994440313449</v>
          </cell>
          <cell r="BA231">
            <v>-1.7186073036297218</v>
          </cell>
          <cell r="BB231">
            <v>-2.188336133904933</v>
          </cell>
          <cell r="BC231">
            <v>-2.2300335307200356</v>
          </cell>
          <cell r="BD231">
            <v>-2.5415445719376861</v>
          </cell>
          <cell r="BE231">
            <v>-2.452158507121089</v>
          </cell>
          <cell r="BH231">
            <v>-0.54108396180460594</v>
          </cell>
          <cell r="BI231">
            <v>-1.5933843178887419</v>
          </cell>
          <cell r="BJ231">
            <v>-1.9366815690888737</v>
          </cell>
          <cell r="BK231">
            <v>-2.4400026170169626</v>
          </cell>
          <cell r="BL231">
            <v>-2.5349265853694445</v>
          </cell>
          <cell r="BM231">
            <v>-2.8692792065348733</v>
          </cell>
          <cell r="BN231">
            <v>-2.8692792065348733</v>
          </cell>
          <cell r="BQ231">
            <v>9.2048729888756248E-3</v>
          </cell>
          <cell r="BR231">
            <v>0.29288487385739564</v>
          </cell>
          <cell r="BS231">
            <v>0.21807426545915179</v>
          </cell>
          <cell r="BT231">
            <v>0.25166648311202827</v>
          </cell>
          <cell r="BU231">
            <v>0.30489305464940863</v>
          </cell>
          <cell r="BV231">
            <v>0.32773463459718721</v>
          </cell>
          <cell r="BW231">
            <v>0.41712069941378438</v>
          </cell>
        </row>
        <row r="232">
          <cell r="Q232">
            <v>-0.76727683139141312</v>
          </cell>
          <cell r="R232">
            <v>-0.41658519926428106</v>
          </cell>
          <cell r="S232">
            <v>-0.46972883027521212</v>
          </cell>
          <cell r="T232">
            <v>0.4345370147370039</v>
          </cell>
          <cell r="U232">
            <v>-0.31145078085921407</v>
          </cell>
          <cell r="V232">
            <v>8.9386064816596972E-2</v>
          </cell>
          <cell r="W232">
            <v>-0.6360534566540853</v>
          </cell>
          <cell r="X232">
            <v>-0.10314422638298967</v>
          </cell>
          <cell r="Y232">
            <v>-0.60868174236197548</v>
          </cell>
          <cell r="Z232">
            <v>-0.62040129814967115</v>
          </cell>
          <cell r="AA232">
            <v>-4.9105498623726955</v>
          </cell>
          <cell r="AB232" t="e">
            <v>#VALUE!</v>
          </cell>
          <cell r="AC232" t="e">
            <v>#VALUE!</v>
          </cell>
          <cell r="AD232">
            <v>-4.2527067350316538E-3</v>
          </cell>
          <cell r="AE232">
            <v>-0.51588762814687394</v>
          </cell>
          <cell r="AF232">
            <v>0.17159343709221769</v>
          </cell>
          <cell r="AG232">
            <v>-1.1042489310337926</v>
          </cell>
          <cell r="AH232">
            <v>-0.34329725120013282</v>
          </cell>
          <cell r="AI232">
            <v>-0.50332104792808885</v>
          </cell>
          <cell r="AJ232">
            <v>-9.4923968352481985E-2</v>
          </cell>
          <cell r="AK232">
            <v>0.14483754279992095</v>
          </cell>
          <cell r="AP232">
            <v>2.1814768791581562E-2</v>
          </cell>
          <cell r="AQ232">
            <v>-6.209651834224629E-2</v>
          </cell>
          <cell r="AR232">
            <v>0.33697209964237951</v>
          </cell>
          <cell r="AS232">
            <v>-7.3287948064148234E-2</v>
          </cell>
          <cell r="AT232">
            <v>3.3592217652876732E-2</v>
          </cell>
          <cell r="AU232">
            <v>0.52946098308948586</v>
          </cell>
          <cell r="AV232">
            <v>0.45628832365913502</v>
          </cell>
          <cell r="AY232">
            <v>-0.38457594060532102</v>
          </cell>
          <cell r="AZ232">
            <v>-1.1518527719967331</v>
          </cell>
          <cell r="BA232">
            <v>-1.568437971261015</v>
          </cell>
          <cell r="BB232">
            <v>-2.0381668015362262</v>
          </cell>
          <cell r="BC232">
            <v>-1.6036297867992235</v>
          </cell>
          <cell r="BD232">
            <v>-1.9150805676584373</v>
          </cell>
          <cell r="BE232">
            <v>-1.8256945028418403</v>
          </cell>
          <cell r="BH232">
            <v>-0.39624276600431341</v>
          </cell>
          <cell r="BI232">
            <v>-1.4485431220884493</v>
          </cell>
          <cell r="BJ232">
            <v>-1.791840373288581</v>
          </cell>
          <cell r="BK232">
            <v>-2.2951614212166698</v>
          </cell>
          <cell r="BL232">
            <v>-2.3900853895691516</v>
          </cell>
          <cell r="BM232">
            <v>-2.2452478467692316</v>
          </cell>
          <cell r="BN232">
            <v>-2.2452478467692316</v>
          </cell>
          <cell r="BQ232">
            <v>1.1666825398992775E-2</v>
          </cell>
          <cell r="BR232">
            <v>0.29669035009171468</v>
          </cell>
          <cell r="BS232">
            <v>0.22340240202756637</v>
          </cell>
          <cell r="BT232">
            <v>0.25699461968044285</v>
          </cell>
          <cell r="BU232">
            <v>0.78645560276992843</v>
          </cell>
          <cell r="BV232">
            <v>0.33016727911079435</v>
          </cell>
          <cell r="BW232">
            <v>0.4195533439273913</v>
          </cell>
        </row>
      </sheetData>
      <sheetData sheetId="1" refreshError="1"/>
      <sheetData sheetId="2" refreshError="1"/>
      <sheetData sheetId="3" refreshError="1"/>
      <sheetData sheetId="4" refreshError="1">
        <row r="7">
          <cell r="C7" t="str">
            <v>Plan Finan.</v>
          </cell>
          <cell r="E7" t="str">
            <v>Plan Financiero</v>
          </cell>
          <cell r="F7" t="str">
            <v>Plan Financiero</v>
          </cell>
          <cell r="G7" t="str">
            <v>Actual</v>
          </cell>
          <cell r="H7" t="str">
            <v>Escenario</v>
          </cell>
          <cell r="I7" t="str">
            <v>Diferencias</v>
          </cell>
          <cell r="J7" t="str">
            <v>Diferencias</v>
          </cell>
          <cell r="K7" t="str">
            <v>Diferencias</v>
          </cell>
          <cell r="L7" t="str">
            <v>Var. %</v>
          </cell>
          <cell r="M7" t="str">
            <v>Var. %</v>
          </cell>
          <cell r="N7" t="str">
            <v>Var.%</v>
          </cell>
          <cell r="O7" t="str">
            <v>% PIB</v>
          </cell>
          <cell r="P7" t="str">
            <v>% PIB</v>
          </cell>
          <cell r="Q7" t="str">
            <v>% PIB</v>
          </cell>
        </row>
        <row r="8">
          <cell r="C8" t="str">
            <v>Dic 20/96</v>
          </cell>
          <cell r="E8" t="str">
            <v>Dic20/96</v>
          </cell>
          <cell r="F8" t="str">
            <v>Mar07/97</v>
          </cell>
          <cell r="G8">
            <v>1997</v>
          </cell>
          <cell r="H8" t="str">
            <v>Alternativo</v>
          </cell>
          <cell r="I8">
            <v>1997</v>
          </cell>
          <cell r="J8">
            <v>1997</v>
          </cell>
          <cell r="K8">
            <v>1996</v>
          </cell>
          <cell r="L8" t="str">
            <v>P.F. Dic20-97/96</v>
          </cell>
          <cell r="M8" t="str">
            <v>P.F. Mar07-97/96</v>
          </cell>
          <cell r="N8" t="str">
            <v>Actual/96</v>
          </cell>
          <cell r="O8" t="str">
            <v>P.F. Dic20/96</v>
          </cell>
          <cell r="P8" t="str">
            <v>P.F. Mar07/97</v>
          </cell>
          <cell r="Q8" t="str">
            <v>Actual</v>
          </cell>
        </row>
        <row r="9">
          <cell r="C9">
            <v>1</v>
          </cell>
          <cell r="E9">
            <v>2</v>
          </cell>
          <cell r="F9">
            <v>2</v>
          </cell>
          <cell r="G9">
            <v>3</v>
          </cell>
          <cell r="I9" t="str">
            <v>5=3-2</v>
          </cell>
          <cell r="J9" t="str">
            <v>4=3-2</v>
          </cell>
          <cell r="K9" t="str">
            <v>3=2-1</v>
          </cell>
          <cell r="L9">
            <v>7</v>
          </cell>
          <cell r="M9">
            <v>5</v>
          </cell>
          <cell r="N9" t="str">
            <v>6=3/1</v>
          </cell>
          <cell r="O9">
            <v>10</v>
          </cell>
          <cell r="P9">
            <v>7</v>
          </cell>
          <cell r="Q9">
            <v>8</v>
          </cell>
        </row>
        <row r="11">
          <cell r="C11">
            <v>12004378.989300001</v>
          </cell>
          <cell r="E11">
            <v>14505177</v>
          </cell>
          <cell r="F11">
            <v>15137015.515000002</v>
          </cell>
          <cell r="G11">
            <v>14482198.458000001</v>
          </cell>
          <cell r="H11">
            <v>14154523.199999999</v>
          </cell>
          <cell r="I11">
            <v>631838.51500000246</v>
          </cell>
          <cell r="J11">
            <v>-654817.05700000189</v>
          </cell>
          <cell r="K11">
            <v>48989.000900000334</v>
          </cell>
          <cell r="L11">
            <v>20.341277324258613</v>
          </cell>
          <cell r="M11">
            <v>25.583285329935677</v>
          </cell>
          <cell r="N11">
            <v>20.150637313776198</v>
          </cell>
          <cell r="O11">
            <v>13.057849175859474</v>
          </cell>
          <cell r="P11">
            <v>13.557960647811004</v>
          </cell>
          <cell r="Q11">
            <v>13.067324726148918</v>
          </cell>
        </row>
        <row r="12">
          <cell r="C12">
            <v>10516955.6931</v>
          </cell>
          <cell r="E12">
            <v>12882399</v>
          </cell>
          <cell r="F12">
            <v>13620616.300000003</v>
          </cell>
          <cell r="G12">
            <v>12862955.058</v>
          </cell>
          <cell r="H12">
            <v>12522745.799999999</v>
          </cell>
          <cell r="I12">
            <v>738217.30000000261</v>
          </cell>
          <cell r="J12">
            <v>-757661.24200000241</v>
          </cell>
          <cell r="K12">
            <v>-13452.759099999443</v>
          </cell>
          <cell r="L12">
            <v>22.648597148475822</v>
          </cell>
          <cell r="M12">
            <v>29.676893371542356</v>
          </cell>
          <cell r="N12">
            <v>22.463478506417299</v>
          </cell>
          <cell r="O12">
            <v>11.596992106007592</v>
          </cell>
          <cell r="P12">
            <v>12.199748332908618</v>
          </cell>
          <cell r="Q12">
            <v>11.606277262959027</v>
          </cell>
        </row>
        <row r="13">
          <cell r="C13">
            <v>10210273.6931</v>
          </cell>
          <cell r="E13">
            <v>12491331</v>
          </cell>
          <cell r="F13">
            <v>13087082.000000002</v>
          </cell>
          <cell r="G13">
            <v>12329420.800000001</v>
          </cell>
          <cell r="H13">
            <v>12135562.799999999</v>
          </cell>
          <cell r="I13">
            <v>595751.00000000186</v>
          </cell>
          <cell r="J13">
            <v>-757661.20000000112</v>
          </cell>
          <cell r="K13">
            <v>-38558.759099999443</v>
          </cell>
          <cell r="L13">
            <v>22.804572100683295</v>
          </cell>
          <cell r="M13">
            <v>28.661509734755629</v>
          </cell>
          <cell r="N13">
            <v>21.212803150702221</v>
          </cell>
          <cell r="O13">
            <v>11.244944905100978</v>
          </cell>
          <cell r="P13">
            <v>11.721870970856022</v>
          </cell>
          <cell r="Q13">
            <v>11.124867936741733</v>
          </cell>
        </row>
        <row r="14">
          <cell r="C14">
            <v>3856038.1</v>
          </cell>
          <cell r="E14">
            <v>4723222</v>
          </cell>
          <cell r="F14">
            <v>4723106.5999999996</v>
          </cell>
          <cell r="G14">
            <v>4723106.5999999996</v>
          </cell>
          <cell r="H14">
            <v>4723106.5999999996</v>
          </cell>
          <cell r="I14">
            <v>-115.40000000037253</v>
          </cell>
          <cell r="J14">
            <v>0</v>
          </cell>
          <cell r="K14">
            <v>0</v>
          </cell>
          <cell r="L14">
            <v>22.488986817842903</v>
          </cell>
          <cell r="M14">
            <v>22.485994108823746</v>
          </cell>
          <cell r="N14">
            <v>22.485994108823746</v>
          </cell>
          <cell r="O14">
            <v>4.2519384975516896</v>
          </cell>
          <cell r="P14">
            <v>4.2304041608968657</v>
          </cell>
          <cell r="Q14">
            <v>4.2616711708106561</v>
          </cell>
        </row>
        <row r="15">
          <cell r="C15">
            <v>3166088.8</v>
          </cell>
          <cell r="E15">
            <v>3955483</v>
          </cell>
          <cell r="F15">
            <v>3955462.2</v>
          </cell>
          <cell r="G15">
            <v>3955462.2</v>
          </cell>
          <cell r="H15">
            <v>3955483</v>
          </cell>
          <cell r="I15">
            <v>-20.799999999813735</v>
          </cell>
          <cell r="J15">
            <v>0</v>
          </cell>
          <cell r="K15">
            <v>0</v>
          </cell>
          <cell r="L15">
            <v>24.93278773482286</v>
          </cell>
          <cell r="M15">
            <v>24.932130772832405</v>
          </cell>
          <cell r="N15">
            <v>24.932130772832405</v>
          </cell>
          <cell r="O15">
            <v>3.5608045618247992</v>
          </cell>
          <cell r="P15">
            <v>3.5428384676200775</v>
          </cell>
          <cell r="Q15">
            <v>3.5690236644185198</v>
          </cell>
        </row>
        <row r="16">
          <cell r="C16">
            <v>1574237.4510000001</v>
          </cell>
          <cell r="E16">
            <v>1918504</v>
          </cell>
          <cell r="F16">
            <v>1889979.5</v>
          </cell>
          <cell r="G16">
            <v>1756987</v>
          </cell>
          <cell r="H16">
            <v>1623994.5</v>
          </cell>
          <cell r="I16">
            <v>-28524.5</v>
          </cell>
          <cell r="J16">
            <v>-132992.5</v>
          </cell>
          <cell r="K16">
            <v>0</v>
          </cell>
          <cell r="L16">
            <v>21.868781534914696</v>
          </cell>
          <cell r="M16">
            <v>20.05682489636056</v>
          </cell>
          <cell r="N16">
            <v>11.60876644650477</v>
          </cell>
          <cell r="O16">
            <v>1.7270755038206773</v>
          </cell>
          <cell r="P16">
            <v>1.6928216570021475</v>
          </cell>
          <cell r="Q16">
            <v>1.5853338659324572</v>
          </cell>
        </row>
        <row r="17">
          <cell r="C17">
            <v>912709.549</v>
          </cell>
          <cell r="E17">
            <v>1086222</v>
          </cell>
          <cell r="F17">
            <v>1083587.8</v>
          </cell>
          <cell r="G17">
            <v>1018663</v>
          </cell>
          <cell r="H17">
            <v>953738.2</v>
          </cell>
          <cell r="I17">
            <v>-2634.1999999999534</v>
          </cell>
          <cell r="J17">
            <v>-64924.800000000047</v>
          </cell>
          <cell r="K17">
            <v>0</v>
          </cell>
          <cell r="L17">
            <v>19.010697454640081</v>
          </cell>
          <cell r="M17">
            <v>18.722084280505324</v>
          </cell>
          <cell r="N17">
            <v>11.608671248820258</v>
          </cell>
          <cell r="O17">
            <v>0.97783867425405624</v>
          </cell>
          <cell r="P17">
            <v>0.97055068327635918</v>
          </cell>
          <cell r="Q17">
            <v>0.91914223148626284</v>
          </cell>
        </row>
        <row r="18">
          <cell r="C18">
            <v>675739.2182</v>
          </cell>
          <cell r="E18">
            <v>790400</v>
          </cell>
          <cell r="F18">
            <v>790433.5</v>
          </cell>
          <cell r="G18">
            <v>797972</v>
          </cell>
          <cell r="H18">
            <v>805510.5</v>
          </cell>
          <cell r="I18">
            <v>33.5</v>
          </cell>
          <cell r="J18">
            <v>7538.5</v>
          </cell>
          <cell r="K18">
            <v>-38558.759099999908</v>
          </cell>
          <cell r="L18">
            <v>24.046490866405158</v>
          </cell>
          <cell r="M18">
            <v>24.051748403657204</v>
          </cell>
          <cell r="N18">
            <v>25.234851226780176</v>
          </cell>
          <cell r="O18">
            <v>0.71153381917361835</v>
          </cell>
          <cell r="P18">
            <v>0.70797749246486907</v>
          </cell>
          <cell r="Q18">
            <v>0.72001217747533397</v>
          </cell>
        </row>
        <row r="19">
          <cell r="C19">
            <v>25460.5749</v>
          </cell>
          <cell r="E19">
            <v>17500</v>
          </cell>
          <cell r="F19">
            <v>17530</v>
          </cell>
          <cell r="G19">
            <v>17530</v>
          </cell>
          <cell r="H19">
            <v>17530</v>
          </cell>
          <cell r="I19">
            <v>30</v>
          </cell>
          <cell r="J19">
            <v>0</v>
          </cell>
          <cell r="K19">
            <v>0</v>
          </cell>
          <cell r="L19">
            <v>-31.266281029655772</v>
          </cell>
          <cell r="M19">
            <v>-31.148451797135181</v>
          </cell>
          <cell r="N19">
            <v>-31.148451797135181</v>
          </cell>
          <cell r="O19">
            <v>1.5753848476136537E-2</v>
          </cell>
          <cell r="P19">
            <v>1.5701315092173034E-2</v>
          </cell>
          <cell r="Q19">
            <v>1.5817363856303987E-2</v>
          </cell>
        </row>
        <row r="20">
          <cell r="C20">
            <v>0</v>
          </cell>
          <cell r="E20">
            <v>0</v>
          </cell>
          <cell r="F20">
            <v>626982.40000000002</v>
          </cell>
          <cell r="G20">
            <v>59700</v>
          </cell>
          <cell r="H20">
            <v>56200</v>
          </cell>
          <cell r="I20">
            <v>626982.40000000002</v>
          </cell>
          <cell r="J20">
            <v>-567282.4</v>
          </cell>
          <cell r="K20">
            <v>0</v>
          </cell>
          <cell r="L20" t="str">
            <v>n.a.</v>
          </cell>
          <cell r="M20" t="str">
            <v>n.a.</v>
          </cell>
          <cell r="N20" t="str">
            <v>n.a.</v>
          </cell>
          <cell r="O20" t="str">
            <v/>
          </cell>
          <cell r="P20">
            <v>0.56157719450352939</v>
          </cell>
          <cell r="Q20">
            <v>5.3867462762198969E-2</v>
          </cell>
        </row>
        <row r="21">
          <cell r="C21">
            <v>0</v>
          </cell>
          <cell r="E21">
            <v>0</v>
          </cell>
          <cell r="F21">
            <v>446095.4</v>
          </cell>
          <cell r="G21">
            <v>59700</v>
          </cell>
          <cell r="H21">
            <v>56200</v>
          </cell>
          <cell r="I21">
            <v>446095.4</v>
          </cell>
          <cell r="J21">
            <v>-386395.4</v>
          </cell>
          <cell r="K21">
            <v>0</v>
          </cell>
          <cell r="L21" t="str">
            <v>n.a.</v>
          </cell>
          <cell r="M21" t="str">
            <v>n.a.</v>
          </cell>
          <cell r="N21" t="str">
            <v>n.a.</v>
          </cell>
          <cell r="O21" t="str">
            <v/>
          </cell>
          <cell r="P21">
            <v>0.39955986517792169</v>
          </cell>
          <cell r="Q21">
            <v>5.3867462762198969E-2</v>
          </cell>
        </row>
        <row r="22">
          <cell r="F22">
            <v>180887</v>
          </cell>
          <cell r="G22">
            <v>0</v>
          </cell>
          <cell r="H22">
            <v>0</v>
          </cell>
          <cell r="I22">
            <v>180887</v>
          </cell>
          <cell r="J22">
            <v>-180887</v>
          </cell>
          <cell r="K22">
            <v>0</v>
          </cell>
          <cell r="L22" t="str">
            <v>n.a.</v>
          </cell>
          <cell r="M22" t="str">
            <v>n.a.</v>
          </cell>
          <cell r="N22" t="str">
            <v>n.a.</v>
          </cell>
          <cell r="O22" t="str">
            <v/>
          </cell>
          <cell r="P22">
            <v>0.16201732932560772</v>
          </cell>
          <cell r="Q22" t="str">
            <v/>
          </cell>
        </row>
        <row r="23">
          <cell r="C23">
            <v>0</v>
          </cell>
          <cell r="E23">
            <v>0</v>
          </cell>
          <cell r="F23">
            <v>114412</v>
          </cell>
          <cell r="G23">
            <v>0</v>
          </cell>
          <cell r="H23">
            <v>57206</v>
          </cell>
          <cell r="I23">
            <v>114412</v>
          </cell>
          <cell r="J23">
            <v>-114412</v>
          </cell>
          <cell r="K23">
            <v>0</v>
          </cell>
          <cell r="L23" t="str">
            <v>n.a.</v>
          </cell>
          <cell r="M23" t="str">
            <v>n.a.</v>
          </cell>
          <cell r="N23" t="str">
            <v>n.a.</v>
          </cell>
          <cell r="O23" t="str">
            <v/>
          </cell>
          <cell r="P23">
            <v>0.10247683184972625</v>
          </cell>
          <cell r="Q23" t="str">
            <v/>
          </cell>
        </row>
        <row r="24">
          <cell r="C24">
            <v>0</v>
          </cell>
          <cell r="E24">
            <v>0</v>
          </cell>
          <cell r="F24">
            <v>16667</v>
          </cell>
          <cell r="G24">
            <v>0</v>
          </cell>
          <cell r="I24">
            <v>16667</v>
          </cell>
          <cell r="J24">
            <v>-16667</v>
          </cell>
          <cell r="K24">
            <v>0</v>
          </cell>
          <cell r="L24" t="str">
            <v>n.a.</v>
          </cell>
          <cell r="M24" t="str">
            <v>n.a.</v>
          </cell>
          <cell r="N24" t="str">
            <v>n.a.</v>
          </cell>
          <cell r="O24" t="str">
            <v/>
          </cell>
          <cell r="P24">
            <v>1.4928341051982199E-2</v>
          </cell>
          <cell r="Q24" t="str">
            <v/>
          </cell>
        </row>
        <row r="25">
          <cell r="C25">
            <v>0</v>
          </cell>
          <cell r="E25">
            <v>0</v>
          </cell>
          <cell r="F25">
            <v>4366</v>
          </cell>
          <cell r="G25">
            <v>0</v>
          </cell>
          <cell r="I25">
            <v>4366</v>
          </cell>
          <cell r="J25">
            <v>-4366</v>
          </cell>
          <cell r="K25">
            <v>0</v>
          </cell>
          <cell r="L25" t="str">
            <v>n.a.</v>
          </cell>
          <cell r="M25" t="str">
            <v>n.a.</v>
          </cell>
          <cell r="N25" t="str">
            <v>n.a.</v>
          </cell>
          <cell r="O25" t="str">
            <v/>
          </cell>
          <cell r="P25">
            <v>3.9105500109770375E-3</v>
          </cell>
          <cell r="Q25" t="str">
            <v/>
          </cell>
        </row>
        <row r="26">
          <cell r="C26">
            <v>0</v>
          </cell>
          <cell r="E26">
            <v>0</v>
          </cell>
          <cell r="F26">
            <v>45442</v>
          </cell>
          <cell r="G26">
            <v>0</v>
          </cell>
          <cell r="H26">
            <v>15147.333333333334</v>
          </cell>
          <cell r="I26">
            <v>45442</v>
          </cell>
          <cell r="J26">
            <v>-45442</v>
          </cell>
          <cell r="K26">
            <v>0</v>
          </cell>
          <cell r="L26" t="str">
            <v>n.a.</v>
          </cell>
          <cell r="M26" t="str">
            <v>n.a.</v>
          </cell>
          <cell r="N26" t="str">
            <v>n.a.</v>
          </cell>
          <cell r="O26" t="str">
            <v/>
          </cell>
          <cell r="P26">
            <v>4.0701606412922253E-2</v>
          </cell>
          <cell r="Q26" t="str">
            <v/>
          </cell>
        </row>
        <row r="27">
          <cell r="C27">
            <v>306682</v>
          </cell>
          <cell r="E27">
            <v>391068</v>
          </cell>
          <cell r="F27">
            <v>533534.30000000005</v>
          </cell>
          <cell r="G27">
            <v>533534.25800000003</v>
          </cell>
          <cell r="H27">
            <v>387183</v>
          </cell>
          <cell r="I27">
            <v>142466.30000000005</v>
          </cell>
          <cell r="J27">
            <v>-4.2000000015832484E-2</v>
          </cell>
          <cell r="K27">
            <v>25105.999999999942</v>
          </cell>
          <cell r="L27">
            <v>17.866830626785802</v>
          </cell>
          <cell r="M27">
            <v>60.805785622144292</v>
          </cell>
          <cell r="N27">
            <v>60.805772963458637</v>
          </cell>
          <cell r="O27">
            <v>0.35204720090661507</v>
          </cell>
          <cell r="P27">
            <v>0.47787736205259412</v>
          </cell>
          <cell r="Q27">
            <v>0.48140932621729415</v>
          </cell>
        </row>
        <row r="28">
          <cell r="C28">
            <v>266943</v>
          </cell>
          <cell r="E28">
            <v>324380</v>
          </cell>
          <cell r="F28">
            <v>334537.59999999998</v>
          </cell>
          <cell r="G28">
            <v>334537.59999999998</v>
          </cell>
          <cell r="H28">
            <v>334537.59999999998</v>
          </cell>
          <cell r="I28">
            <v>10157.599999999977</v>
          </cell>
          <cell r="J28">
            <v>0</v>
          </cell>
          <cell r="K28">
            <v>899.99999999994179</v>
          </cell>
          <cell r="L28">
            <v>21.108261182857156</v>
          </cell>
          <cell r="M28">
            <v>24.900632086707517</v>
          </cell>
          <cell r="N28">
            <v>24.900632086707517</v>
          </cell>
          <cell r="O28">
            <v>0.29201333535366686</v>
          </cell>
          <cell r="P28">
            <v>0.29963949046088678</v>
          </cell>
          <cell r="Q28">
            <v>0.30185413250511578</v>
          </cell>
        </row>
        <row r="29">
          <cell r="F29">
            <v>146351.29999999999</v>
          </cell>
          <cell r="G29">
            <v>146351.258</v>
          </cell>
          <cell r="I29">
            <v>146351.29999999999</v>
          </cell>
          <cell r="J29">
            <v>-4.1999999986728653E-2</v>
          </cell>
          <cell r="M29" t="str">
            <v>n.a.</v>
          </cell>
          <cell r="N29" t="str">
            <v>n.a.</v>
          </cell>
          <cell r="P29">
            <v>0.13108430550194769</v>
          </cell>
          <cell r="Q29">
            <v>0.13205311458150712</v>
          </cell>
        </row>
        <row r="30">
          <cell r="C30">
            <v>39739</v>
          </cell>
          <cell r="E30">
            <v>66688</v>
          </cell>
          <cell r="F30">
            <v>52645.4</v>
          </cell>
          <cell r="G30">
            <v>52645.4</v>
          </cell>
          <cell r="H30">
            <v>52645.4</v>
          </cell>
          <cell r="I30">
            <v>-14042.599999999999</v>
          </cell>
          <cell r="J30">
            <v>0</v>
          </cell>
          <cell r="K30">
            <v>24205.999999999993</v>
          </cell>
          <cell r="L30">
            <v>4.2896238955352439</v>
          </cell>
          <cell r="M30">
            <v>-17.670810853076844</v>
          </cell>
          <cell r="N30">
            <v>-17.670810853076844</v>
          </cell>
          <cell r="O30">
            <v>6.00338655529482E-2</v>
          </cell>
          <cell r="P30">
            <v>4.7153566089759631E-2</v>
          </cell>
          <cell r="Q30">
            <v>4.7502079130671185E-2</v>
          </cell>
        </row>
        <row r="31">
          <cell r="C31">
            <v>391876.6618</v>
          </cell>
          <cell r="E31">
            <v>490242</v>
          </cell>
          <cell r="F31">
            <v>501850.1</v>
          </cell>
          <cell r="G31">
            <v>501850.1</v>
          </cell>
          <cell r="H31">
            <v>501850.1</v>
          </cell>
          <cell r="I31">
            <v>11608.099999999977</v>
          </cell>
          <cell r="J31">
            <v>0</v>
          </cell>
          <cell r="K31">
            <v>13038</v>
          </cell>
          <cell r="L31">
            <v>21.072918876458434</v>
          </cell>
          <cell r="M31">
            <v>23.939720475688642</v>
          </cell>
          <cell r="N31">
            <v>23.939720475688642</v>
          </cell>
          <cell r="O31">
            <v>0.4413256105507502</v>
          </cell>
          <cell r="P31">
            <v>0.4494983770187419</v>
          </cell>
          <cell r="Q31">
            <v>0.45282062937949463</v>
          </cell>
        </row>
        <row r="32">
          <cell r="C32">
            <v>1095546.6343999999</v>
          </cell>
          <cell r="E32">
            <v>1132536</v>
          </cell>
          <cell r="F32">
            <v>1014549.115</v>
          </cell>
          <cell r="G32">
            <v>1117393.3</v>
          </cell>
          <cell r="H32">
            <v>1129927.3</v>
          </cell>
          <cell r="I32">
            <v>-117986.88500000001</v>
          </cell>
          <cell r="J32">
            <v>102844.18500000006</v>
          </cell>
          <cell r="K32">
            <v>49403.760000000242</v>
          </cell>
          <cell r="L32">
            <v>-1.0842735598607045</v>
          </cell>
          <cell r="M32">
            <v>-11.38925145035088</v>
          </cell>
          <cell r="N32">
            <v>-2.4068374083962896</v>
          </cell>
          <cell r="O32">
            <v>1.0195314593011298</v>
          </cell>
          <cell r="P32">
            <v>0.90871393788364496</v>
          </cell>
          <cell r="Q32">
            <v>1.0082268338103959</v>
          </cell>
        </row>
        <row r="33">
          <cell r="C33">
            <v>164252.17440000002</v>
          </cell>
          <cell r="E33">
            <v>69970</v>
          </cell>
          <cell r="F33">
            <v>74082.100000000006</v>
          </cell>
          <cell r="G33">
            <v>110000</v>
          </cell>
          <cell r="H33">
            <v>228517</v>
          </cell>
          <cell r="I33">
            <v>4112.1000000000058</v>
          </cell>
          <cell r="J33">
            <v>35917.899999999994</v>
          </cell>
          <cell r="K33">
            <v>0</v>
          </cell>
          <cell r="L33">
            <v>-57.400868356480039</v>
          </cell>
          <cell r="M33">
            <v>-54.897339855246386</v>
          </cell>
          <cell r="N33">
            <v>-33.029805905571017</v>
          </cell>
          <cell r="O33">
            <v>6.2988387307158486E-2</v>
          </cell>
          <cell r="P33">
            <v>6.6354044197939083E-2</v>
          </cell>
          <cell r="Q33">
            <v>9.9253281471388399E-2</v>
          </cell>
        </row>
        <row r="34">
          <cell r="F34">
            <v>31357</v>
          </cell>
          <cell r="G34">
            <v>31357</v>
          </cell>
          <cell r="I34">
            <v>31357</v>
          </cell>
          <cell r="J34">
            <v>0</v>
          </cell>
          <cell r="M34">
            <v>-36.395537525354968</v>
          </cell>
          <cell r="N34">
            <v>-36.395537525354968</v>
          </cell>
          <cell r="P34">
            <v>2.808591770366628E-2</v>
          </cell>
          <cell r="Q34">
            <v>2.8293501337257509E-2</v>
          </cell>
        </row>
        <row r="35">
          <cell r="F35">
            <v>87160</v>
          </cell>
          <cell r="G35">
            <v>87160</v>
          </cell>
          <cell r="I35">
            <v>87160</v>
          </cell>
          <cell r="J35">
            <v>0</v>
          </cell>
          <cell r="M35">
            <v>3.024786941052704</v>
          </cell>
          <cell r="N35">
            <v>3.024786941052704</v>
          </cell>
          <cell r="P35">
            <v>7.8067691011625889E-2</v>
          </cell>
          <cell r="Q35">
            <v>7.8644691027692837E-2</v>
          </cell>
        </row>
        <row r="36">
          <cell r="C36">
            <v>550049</v>
          </cell>
          <cell r="E36">
            <v>681100</v>
          </cell>
          <cell r="F36">
            <v>598900.01500000001</v>
          </cell>
          <cell r="G36">
            <v>654676.30000000005</v>
          </cell>
          <cell r="H36">
            <v>654676.30000000005</v>
          </cell>
          <cell r="I36">
            <v>-82199.984999999986</v>
          </cell>
          <cell r="J36">
            <v>55776.285000000033</v>
          </cell>
          <cell r="K36">
            <v>0</v>
          </cell>
          <cell r="L36">
            <v>23.825331924973959</v>
          </cell>
          <cell r="M36">
            <v>8.8812114920670648</v>
          </cell>
          <cell r="N36">
            <v>19.021450816200016</v>
          </cell>
          <cell r="O36">
            <v>0.61313978269123415</v>
          </cell>
          <cell r="P36">
            <v>0.53642429231158906</v>
          </cell>
          <cell r="Q36">
            <v>0.59071610069588287</v>
          </cell>
        </row>
        <row r="37">
          <cell r="C37">
            <v>228000</v>
          </cell>
          <cell r="E37">
            <v>278156</v>
          </cell>
          <cell r="F37">
            <v>278156.495</v>
          </cell>
          <cell r="G37">
            <v>207000</v>
          </cell>
          <cell r="H37">
            <v>207000</v>
          </cell>
          <cell r="I37">
            <v>0.49499999999534339</v>
          </cell>
          <cell r="J37">
            <v>-71156.494999999995</v>
          </cell>
          <cell r="K37">
            <v>0</v>
          </cell>
          <cell r="L37">
            <v>21.998245614035095</v>
          </cell>
          <cell r="M37">
            <v>21.998462719298239</v>
          </cell>
          <cell r="N37">
            <v>-9.210526315789469</v>
          </cell>
          <cell r="O37">
            <v>0.2504015700987563</v>
          </cell>
          <cell r="P37">
            <v>0.24913991859266704</v>
          </cell>
          <cell r="Q37">
            <v>0.18677662967797634</v>
          </cell>
        </row>
        <row r="38">
          <cell r="C38">
            <v>60000</v>
          </cell>
          <cell r="E38">
            <v>74400</v>
          </cell>
          <cell r="F38">
            <v>74400</v>
          </cell>
          <cell r="G38">
            <v>40800</v>
          </cell>
          <cell r="H38">
            <v>40800</v>
          </cell>
          <cell r="I38">
            <v>0</v>
          </cell>
          <cell r="J38">
            <v>-33600</v>
          </cell>
          <cell r="K38">
            <v>0</v>
          </cell>
          <cell r="L38">
            <v>24</v>
          </cell>
          <cell r="M38">
            <v>24</v>
          </cell>
          <cell r="N38">
            <v>-31.999999999999996</v>
          </cell>
          <cell r="O38">
            <v>6.6976361521403349E-2</v>
          </cell>
          <cell r="P38">
            <v>6.6638781680414927E-2</v>
          </cell>
          <cell r="Q38">
            <v>3.681394440029679E-2</v>
          </cell>
        </row>
        <row r="39">
          <cell r="C39">
            <v>189300</v>
          </cell>
          <cell r="E39">
            <v>138200</v>
          </cell>
          <cell r="F39">
            <v>100000</v>
          </cell>
          <cell r="G39">
            <v>100000</v>
          </cell>
          <cell r="H39">
            <v>100000</v>
          </cell>
          <cell r="I39">
            <v>-38200</v>
          </cell>
          <cell r="J39">
            <v>0</v>
          </cell>
          <cell r="K39">
            <v>0</v>
          </cell>
          <cell r="L39">
            <v>-26.994189117802424</v>
          </cell>
          <cell r="M39">
            <v>-47.173798203909136</v>
          </cell>
          <cell r="N39">
            <v>-47.173798203909136</v>
          </cell>
          <cell r="O39">
            <v>0.12441039196583255</v>
          </cell>
          <cell r="P39">
            <v>8.9568254946794254E-2</v>
          </cell>
          <cell r="Q39">
            <v>9.0230255883080354E-2</v>
          </cell>
        </row>
        <row r="40">
          <cell r="C40">
            <v>0</v>
          </cell>
          <cell r="E40">
            <v>0</v>
          </cell>
          <cell r="F40">
            <v>56000</v>
          </cell>
          <cell r="G40">
            <v>175303.3</v>
          </cell>
          <cell r="H40">
            <v>175303.3</v>
          </cell>
          <cell r="I40">
            <v>56000</v>
          </cell>
          <cell r="J40">
            <v>119303.29999999999</v>
          </cell>
          <cell r="K40">
            <v>0</v>
          </cell>
          <cell r="L40" t="str">
            <v>n.a.</v>
          </cell>
          <cell r="M40" t="str">
            <v>n.a.</v>
          </cell>
          <cell r="N40" t="str">
            <v>n.a.</v>
          </cell>
          <cell r="O40" t="str">
            <v/>
          </cell>
          <cell r="P40">
            <v>5.0158222770204784E-2</v>
          </cell>
          <cell r="Q40">
            <v>0.15817661616148398</v>
          </cell>
        </row>
        <row r="41">
          <cell r="C41">
            <v>72749</v>
          </cell>
          <cell r="E41">
            <v>190344</v>
          </cell>
          <cell r="F41">
            <v>90343.52</v>
          </cell>
          <cell r="G41">
            <v>131573</v>
          </cell>
          <cell r="H41">
            <v>131573</v>
          </cell>
          <cell r="I41">
            <v>-100000.48</v>
          </cell>
          <cell r="J41">
            <v>41229.479999999996</v>
          </cell>
          <cell r="K41">
            <v>0</v>
          </cell>
          <cell r="L41">
            <v>161.6448336059602</v>
          </cell>
          <cell r="M41">
            <v>24.185239659651693</v>
          </cell>
          <cell r="N41">
            <v>80.858843420528117</v>
          </cell>
          <cell r="O41">
            <v>0.17135145910524191</v>
          </cell>
          <cell r="P41">
            <v>8.091911432150807E-2</v>
          </cell>
          <cell r="Q41">
            <v>0.11871865457304533</v>
          </cell>
        </row>
        <row r="42">
          <cell r="C42">
            <v>13400</v>
          </cell>
          <cell r="E42">
            <v>10800</v>
          </cell>
          <cell r="F42">
            <v>10800</v>
          </cell>
          <cell r="G42">
            <v>8100</v>
          </cell>
          <cell r="H42">
            <v>6784</v>
          </cell>
          <cell r="I42">
            <v>0</v>
          </cell>
          <cell r="J42">
            <v>-2700</v>
          </cell>
          <cell r="K42">
            <v>-5300</v>
          </cell>
          <cell r="L42">
            <v>33.333333333333329</v>
          </cell>
          <cell r="M42">
            <v>33.333333333333329</v>
          </cell>
          <cell r="N42">
            <v>0</v>
          </cell>
          <cell r="O42">
            <v>9.7223750595585492E-3</v>
          </cell>
          <cell r="P42">
            <v>9.6733715342537802E-3</v>
          </cell>
          <cell r="Q42">
            <v>7.3086507265295092E-3</v>
          </cell>
        </row>
        <row r="43">
          <cell r="C43">
            <v>186056.06</v>
          </cell>
          <cell r="E43">
            <v>185288</v>
          </cell>
          <cell r="F43">
            <v>186150</v>
          </cell>
          <cell r="G43">
            <v>200000</v>
          </cell>
          <cell r="H43">
            <v>213850</v>
          </cell>
          <cell r="I43">
            <v>862</v>
          </cell>
          <cell r="J43">
            <v>13850</v>
          </cell>
          <cell r="K43">
            <v>3658.1600000000035</v>
          </cell>
          <cell r="L43">
            <v>-2.3330986997179282</v>
          </cell>
          <cell r="M43">
            <v>-1.8787310724520334</v>
          </cell>
          <cell r="N43">
            <v>5.4217232635487278</v>
          </cell>
          <cell r="O43">
            <v>0.16679994722550781</v>
          </cell>
          <cell r="P43">
            <v>0.1667313065834575</v>
          </cell>
          <cell r="Q43">
            <v>0.18046051176616071</v>
          </cell>
        </row>
        <row r="44">
          <cell r="C44">
            <v>98934</v>
          </cell>
          <cell r="E44">
            <v>0</v>
          </cell>
          <cell r="F44">
            <v>0</v>
          </cell>
          <cell r="G44">
            <v>0</v>
          </cell>
          <cell r="H44">
            <v>0</v>
          </cell>
          <cell r="I44">
            <v>0</v>
          </cell>
          <cell r="J44">
            <v>0</v>
          </cell>
          <cell r="K44">
            <v>0</v>
          </cell>
          <cell r="L44">
            <v>-100</v>
          </cell>
          <cell r="M44">
            <v>-100</v>
          </cell>
          <cell r="N44">
            <v>-100</v>
          </cell>
          <cell r="O44" t="str">
            <v/>
          </cell>
          <cell r="P44" t="str">
            <v/>
          </cell>
          <cell r="Q44" t="str">
            <v/>
          </cell>
        </row>
        <row r="45">
          <cell r="C45">
            <v>0</v>
          </cell>
          <cell r="E45">
            <v>97751</v>
          </cell>
          <cell r="F45">
            <v>0</v>
          </cell>
          <cell r="G45">
            <v>0</v>
          </cell>
          <cell r="H45">
            <v>0</v>
          </cell>
          <cell r="I45">
            <v>-97751</v>
          </cell>
          <cell r="J45">
            <v>0</v>
          </cell>
          <cell r="K45">
            <v>0</v>
          </cell>
          <cell r="L45" t="str">
            <v>n.a.</v>
          </cell>
          <cell r="M45" t="str">
            <v>n.a.</v>
          </cell>
          <cell r="N45" t="str">
            <v>n.a.</v>
          </cell>
          <cell r="O45">
            <v>8.7997396708047015E-2</v>
          </cell>
          <cell r="P45" t="str">
            <v/>
          </cell>
          <cell r="Q45" t="str">
            <v/>
          </cell>
        </row>
        <row r="46">
          <cell r="C46">
            <v>82855.399999999994</v>
          </cell>
          <cell r="E46">
            <v>87627</v>
          </cell>
          <cell r="F46">
            <v>26100</v>
          </cell>
          <cell r="G46">
            <v>26100</v>
          </cell>
          <cell r="H46">
            <v>26100</v>
          </cell>
          <cell r="I46">
            <v>-61527</v>
          </cell>
          <cell r="J46">
            <v>0</v>
          </cell>
          <cell r="K46">
            <v>-82855.399999999994</v>
          </cell>
          <cell r="L46" t="str">
            <v>n.a.</v>
          </cell>
          <cell r="M46" t="str">
            <v>n.a.</v>
          </cell>
          <cell r="N46" t="str">
            <v>n.a.</v>
          </cell>
          <cell r="O46">
            <v>7.8883570309623799E-2</v>
          </cell>
          <cell r="P46">
            <v>2.3377314541113303E-2</v>
          </cell>
          <cell r="Q46">
            <v>2.3550096785483973E-2</v>
          </cell>
        </row>
        <row r="47">
          <cell r="O47" t="str">
            <v/>
          </cell>
        </row>
        <row r="48">
          <cell r="C48">
            <v>15622302.947824001</v>
          </cell>
          <cell r="E48">
            <v>19265187</v>
          </cell>
          <cell r="F48">
            <v>19488005.992658094</v>
          </cell>
          <cell r="G48">
            <v>19611801.492658094</v>
          </cell>
          <cell r="H48">
            <v>19611801.492658094</v>
          </cell>
          <cell r="I48">
            <v>222818.99265809357</v>
          </cell>
          <cell r="J48">
            <v>123795.5</v>
          </cell>
          <cell r="K48">
            <v>-220333.14900000207</v>
          </cell>
          <cell r="L48">
            <v>25.082617688751551</v>
          </cell>
          <cell r="M48">
            <v>26.529309219565398</v>
          </cell>
          <cell r="N48">
            <v>27.333073294011601</v>
          </cell>
          <cell r="O48">
            <v>17.34290496356774</v>
          </cell>
          <cell r="P48">
            <v>17.455066891550544</v>
          </cell>
          <cell r="Q48">
            <v>17.69577867010717</v>
          </cell>
        </row>
        <row r="49">
          <cell r="C49">
            <v>13743780.426072501</v>
          </cell>
          <cell r="E49">
            <v>16735229</v>
          </cell>
          <cell r="F49">
            <v>16846398.492658094</v>
          </cell>
          <cell r="G49">
            <v>16846398.492658094</v>
          </cell>
          <cell r="H49">
            <v>16846398.492658094</v>
          </cell>
          <cell r="I49">
            <v>111169.49265809357</v>
          </cell>
          <cell r="J49">
            <v>0</v>
          </cell>
          <cell r="K49">
            <v>-220333.14900000021</v>
          </cell>
          <cell r="L49">
            <v>23.749726361359926</v>
          </cell>
          <cell r="M49">
            <v>24.571776319336024</v>
          </cell>
          <cell r="N49">
            <v>24.571776319336024</v>
          </cell>
          <cell r="O49">
            <v>15.065386393111199</v>
          </cell>
          <cell r="P49">
            <v>15.089025151256907</v>
          </cell>
          <cell r="Q49">
            <v>15.20054846700879</v>
          </cell>
        </row>
        <row r="50">
          <cell r="C50">
            <v>13171377.947824001</v>
          </cell>
          <cell r="E50">
            <v>16266187</v>
          </cell>
          <cell r="F50">
            <v>16613011.973780537</v>
          </cell>
          <cell r="G50">
            <v>16736807.473780537</v>
          </cell>
          <cell r="H50">
            <v>16736807.473780537</v>
          </cell>
          <cell r="I50">
            <v>346824.97378053702</v>
          </cell>
          <cell r="J50">
            <v>123795.5</v>
          </cell>
          <cell r="K50">
            <v>-124154.97700000182</v>
          </cell>
          <cell r="L50">
            <v>24.671641132938404</v>
          </cell>
          <cell r="M50">
            <v>27.329869436050114</v>
          </cell>
          <cell r="N50">
            <v>28.278695866600344</v>
          </cell>
          <cell r="O50">
            <v>14.643145444714397</v>
          </cell>
          <cell r="P50">
            <v>14.879984919017208</v>
          </cell>
          <cell r="Q50">
            <v>15.101664210250695</v>
          </cell>
        </row>
        <row r="51">
          <cell r="C51">
            <v>1878522.5217514997</v>
          </cell>
          <cell r="E51">
            <v>2529958</v>
          </cell>
          <cell r="F51">
            <v>2641607.5</v>
          </cell>
          <cell r="G51">
            <v>2765403</v>
          </cell>
          <cell r="H51">
            <v>2765403</v>
          </cell>
          <cell r="I51">
            <v>111649.5</v>
          </cell>
          <cell r="J51">
            <v>123795.5</v>
          </cell>
          <cell r="K51">
            <v>0</v>
          </cell>
          <cell r="L51">
            <v>34.678076557799997</v>
          </cell>
          <cell r="M51">
            <v>40.621550682129381</v>
          </cell>
          <cell r="N51">
            <v>47.211596772424592</v>
          </cell>
          <cell r="O51">
            <v>2.2775185704565395</v>
          </cell>
          <cell r="P51">
            <v>2.366041740293638</v>
          </cell>
          <cell r="Q51">
            <v>2.4952302030983806</v>
          </cell>
        </row>
        <row r="52">
          <cell r="C52">
            <v>467078.2217514998</v>
          </cell>
          <cell r="E52">
            <v>737054</v>
          </cell>
          <cell r="F52">
            <v>680599.2</v>
          </cell>
          <cell r="G52">
            <v>644103</v>
          </cell>
          <cell r="H52">
            <v>644103</v>
          </cell>
          <cell r="I52">
            <v>-56454.800000000047</v>
          </cell>
          <cell r="J52">
            <v>-36496.199999999953</v>
          </cell>
          <cell r="K52">
            <v>0</v>
          </cell>
          <cell r="L52">
            <v>57.800977582751798</v>
          </cell>
          <cell r="M52">
            <v>45.714179832195214</v>
          </cell>
          <cell r="N52">
            <v>37.900456498415579</v>
          </cell>
          <cell r="O52">
            <v>0.66351068769887656</v>
          </cell>
          <cell r="P52">
            <v>0.60960082662184212</v>
          </cell>
          <cell r="Q52">
            <v>0.58117578505059708</v>
          </cell>
        </row>
        <row r="53">
          <cell r="C53">
            <v>1411444.3</v>
          </cell>
          <cell r="E53">
            <v>1792904</v>
          </cell>
          <cell r="F53">
            <v>1857009.3</v>
          </cell>
          <cell r="G53">
            <v>2121300</v>
          </cell>
          <cell r="H53">
            <v>2121300</v>
          </cell>
          <cell r="I53">
            <v>64105.300000000047</v>
          </cell>
          <cell r="J53">
            <v>264290.69999999995</v>
          </cell>
          <cell r="K53">
            <v>0</v>
          </cell>
          <cell r="L53">
            <v>27.026195791077257</v>
          </cell>
          <cell r="M53">
            <v>31.56801866003498</v>
          </cell>
          <cell r="N53">
            <v>50.292859590704353</v>
          </cell>
          <cell r="O53">
            <v>1.6140078827576632</v>
          </cell>
          <cell r="P53">
            <v>1.6632908242096796</v>
          </cell>
          <cell r="Q53">
            <v>1.9140544180477836</v>
          </cell>
        </row>
        <row r="54">
          <cell r="C54">
            <v>0</v>
          </cell>
          <cell r="E54">
            <v>0</v>
          </cell>
          <cell r="F54">
            <v>103999</v>
          </cell>
          <cell r="G54">
            <v>0</v>
          </cell>
          <cell r="H54">
            <v>0</v>
          </cell>
          <cell r="I54">
            <v>103999</v>
          </cell>
          <cell r="J54">
            <v>-103999</v>
          </cell>
          <cell r="K54">
            <v>0</v>
          </cell>
          <cell r="L54" t="str">
            <v>n.a.</v>
          </cell>
          <cell r="M54" t="str">
            <v>n.a.</v>
          </cell>
          <cell r="N54" t="str">
            <v>n.a.</v>
          </cell>
          <cell r="O54" t="str">
            <v/>
          </cell>
          <cell r="P54">
            <v>9.3150089462116559E-2</v>
          </cell>
          <cell r="Q54" t="str">
            <v/>
          </cell>
        </row>
        <row r="55">
          <cell r="C55">
            <v>11292855.426072501</v>
          </cell>
          <cell r="E55">
            <v>13736229</v>
          </cell>
          <cell r="F55">
            <v>13971404.473780537</v>
          </cell>
          <cell r="G55">
            <v>13971404.473780537</v>
          </cell>
          <cell r="H55">
            <v>13971404.473780537</v>
          </cell>
          <cell r="I55">
            <v>235175.47378053702</v>
          </cell>
          <cell r="J55">
            <v>0</v>
          </cell>
          <cell r="K55">
            <v>-124154.97699999996</v>
          </cell>
          <cell r="L55">
            <v>22.988606083895103</v>
          </cell>
          <cell r="M55">
            <v>25.094271598454277</v>
          </cell>
          <cell r="N55">
            <v>25.094271598454277</v>
          </cell>
          <cell r="O55">
            <v>12.365626874257858</v>
          </cell>
          <cell r="P55">
            <v>12.513943178723572</v>
          </cell>
          <cell r="Q55">
            <v>12.606434007152314</v>
          </cell>
        </row>
        <row r="56">
          <cell r="C56">
            <v>2551193.1740000001</v>
          </cell>
          <cell r="E56">
            <v>2827000</v>
          </cell>
          <cell r="F56">
            <v>3038900.8549118382</v>
          </cell>
          <cell r="G56">
            <v>3038900.8549118382</v>
          </cell>
          <cell r="H56">
            <v>3038900.8549118382</v>
          </cell>
          <cell r="I56">
            <v>211900.85491183819</v>
          </cell>
          <cell r="J56">
            <v>0</v>
          </cell>
          <cell r="K56">
            <v>0</v>
          </cell>
          <cell r="L56">
            <v>10.810895419869905</v>
          </cell>
          <cell r="M56">
            <v>19.116846418460899</v>
          </cell>
          <cell r="N56">
            <v>19.116846418460899</v>
          </cell>
          <cell r="O56">
            <v>2.5449216938307426</v>
          </cell>
          <cell r="P56">
            <v>2.7218904653077454</v>
          </cell>
          <cell r="Q56">
            <v>2.7420080174200683</v>
          </cell>
        </row>
        <row r="57">
          <cell r="C57">
            <v>7848944.2520725001</v>
          </cell>
          <cell r="E57">
            <v>9638543</v>
          </cell>
          <cell r="F57">
            <v>9660532.5</v>
          </cell>
          <cell r="G57">
            <v>9660532.5</v>
          </cell>
          <cell r="H57">
            <v>9660532.5</v>
          </cell>
          <cell r="I57">
            <v>21989.5</v>
          </cell>
          <cell r="J57">
            <v>0</v>
          </cell>
          <cell r="K57">
            <v>-84519</v>
          </cell>
          <cell r="L57">
            <v>24.137237298114968</v>
          </cell>
          <cell r="M57">
            <v>24.420445639828724</v>
          </cell>
          <cell r="N57">
            <v>24.420445639828724</v>
          </cell>
          <cell r="O57">
            <v>8.6768083401557998</v>
          </cell>
          <cell r="P57">
            <v>8.6527703788179178</v>
          </cell>
          <cell r="Q57">
            <v>8.7167231944181403</v>
          </cell>
        </row>
        <row r="58">
          <cell r="C58">
            <v>2695471</v>
          </cell>
          <cell r="E58">
            <v>3111900</v>
          </cell>
          <cell r="F58">
            <v>3092837</v>
          </cell>
          <cell r="G58">
            <v>3092837</v>
          </cell>
          <cell r="H58">
            <v>3092837</v>
          </cell>
          <cell r="I58">
            <v>-19063</v>
          </cell>
          <cell r="J58">
            <v>0</v>
          </cell>
          <cell r="K58">
            <v>-63471</v>
          </cell>
          <cell r="L58">
            <v>18.233282674772045</v>
          </cell>
          <cell r="M58">
            <v>17.509004559270515</v>
          </cell>
          <cell r="N58">
            <v>17.509004559270515</v>
          </cell>
          <cell r="O58">
            <v>2.8013943470222453</v>
          </cell>
          <cell r="P58">
            <v>2.7702001292487832</v>
          </cell>
          <cell r="Q58">
            <v>2.7906747391465858</v>
          </cell>
        </row>
        <row r="59">
          <cell r="C59">
            <v>1555900</v>
          </cell>
          <cell r="E59">
            <v>1929800</v>
          </cell>
          <cell r="F59">
            <v>1934659</v>
          </cell>
          <cell r="G59">
            <v>1934659</v>
          </cell>
          <cell r="H59">
            <v>1934659</v>
          </cell>
          <cell r="I59">
            <v>4859</v>
          </cell>
          <cell r="J59">
            <v>0</v>
          </cell>
          <cell r="K59">
            <v>-3900</v>
          </cell>
          <cell r="L59">
            <v>24.342783505154642</v>
          </cell>
          <cell r="M59">
            <v>24.655863402061851</v>
          </cell>
          <cell r="N59">
            <v>24.655863402061851</v>
          </cell>
          <cell r="O59">
            <v>1.7372443879570452</v>
          </cell>
          <cell r="P59">
            <v>1.7328403054711006</v>
          </cell>
          <cell r="Q59">
            <v>1.7456477661650438</v>
          </cell>
        </row>
        <row r="60">
          <cell r="C60">
            <v>3597573.2520725001</v>
          </cell>
          <cell r="E60">
            <v>4596843</v>
          </cell>
          <cell r="F60">
            <v>4633036.5</v>
          </cell>
          <cell r="G60">
            <v>4633036.5</v>
          </cell>
          <cell r="H60">
            <v>4633036.5</v>
          </cell>
          <cell r="I60">
            <v>36193.5</v>
          </cell>
          <cell r="J60">
            <v>0</v>
          </cell>
          <cell r="K60">
            <v>-17148</v>
          </cell>
          <cell r="L60">
            <v>28.38818510005634</v>
          </cell>
          <cell r="M60">
            <v>29.399056643291299</v>
          </cell>
          <cell r="N60">
            <v>29.399056643291299</v>
          </cell>
          <cell r="O60">
            <v>4.1381696051765093</v>
          </cell>
          <cell r="P60">
            <v>4.1497299440980333</v>
          </cell>
          <cell r="Q60">
            <v>4.1804006891065102</v>
          </cell>
        </row>
        <row r="61">
          <cell r="C61">
            <v>892718</v>
          </cell>
          <cell r="E61">
            <v>1270686</v>
          </cell>
          <cell r="F61">
            <v>1271971.1188686998</v>
          </cell>
          <cell r="G61">
            <v>1271971.1188686998</v>
          </cell>
          <cell r="H61">
            <v>1271971.1188686998</v>
          </cell>
          <cell r="I61">
            <v>1285.118868699763</v>
          </cell>
          <cell r="J61">
            <v>0</v>
          </cell>
          <cell r="K61">
            <v>-39635.977000000072</v>
          </cell>
          <cell r="L61">
            <v>48.952382741747222</v>
          </cell>
          <cell r="M61">
            <v>49.10302697454685</v>
          </cell>
          <cell r="N61">
            <v>49.10302697454685</v>
          </cell>
          <cell r="O61">
            <v>1.1438968402713163</v>
          </cell>
          <cell r="P61">
            <v>1.1392823345979086</v>
          </cell>
          <cell r="Q61">
            <v>1.1477027953141081</v>
          </cell>
        </row>
        <row r="62">
          <cell r="C62">
            <v>163200</v>
          </cell>
          <cell r="E62">
            <v>489386</v>
          </cell>
          <cell r="F62">
            <v>481600</v>
          </cell>
          <cell r="G62">
            <v>481600</v>
          </cell>
          <cell r="H62">
            <v>481600</v>
          </cell>
          <cell r="I62">
            <v>-7786</v>
          </cell>
          <cell r="J62">
            <v>0</v>
          </cell>
          <cell r="K62">
            <v>-35753</v>
          </cell>
          <cell r="L62">
            <v>283.99177697395783</v>
          </cell>
          <cell r="M62">
            <v>277.88257079413404</v>
          </cell>
          <cell r="N62">
            <v>277.88257079413404</v>
          </cell>
          <cell r="O62">
            <v>0.44055502230528887</v>
          </cell>
          <cell r="P62">
            <v>0.43136071582376118</v>
          </cell>
          <cell r="Q62">
            <v>0.43454891233291498</v>
          </cell>
        </row>
        <row r="63">
          <cell r="C63">
            <v>729518</v>
          </cell>
          <cell r="E63">
            <v>781300</v>
          </cell>
          <cell r="F63">
            <v>790371.11886869965</v>
          </cell>
          <cell r="G63">
            <v>790371.11886869965</v>
          </cell>
          <cell r="H63">
            <v>790371.11886869965</v>
          </cell>
          <cell r="I63">
            <v>9071.1188686996466</v>
          </cell>
          <cell r="J63">
            <v>0</v>
          </cell>
          <cell r="K63">
            <v>-3882.9770000000717</v>
          </cell>
          <cell r="L63">
            <v>7.6712086979848104</v>
          </cell>
          <cell r="M63">
            <v>8.9213025580078273</v>
          </cell>
          <cell r="N63">
            <v>8.9213025580078273</v>
          </cell>
          <cell r="O63">
            <v>0.70334181796602735</v>
          </cell>
          <cell r="P63">
            <v>0.70792161877414728</v>
          </cell>
          <cell r="Q63">
            <v>0.71315388298119287</v>
          </cell>
        </row>
        <row r="64">
          <cell r="C64">
            <v>2450925</v>
          </cell>
          <cell r="E64">
            <v>2999000</v>
          </cell>
          <cell r="F64">
            <v>2874994.0188775575</v>
          </cell>
          <cell r="G64">
            <v>2874994.0188775575</v>
          </cell>
          <cell r="H64">
            <v>2874994.0188775575</v>
          </cell>
          <cell r="I64">
            <v>-124005.98112244252</v>
          </cell>
          <cell r="J64">
            <v>0</v>
          </cell>
          <cell r="K64">
            <v>-96178.172000000719</v>
          </cell>
          <cell r="L64">
            <v>27.359763875218633</v>
          </cell>
          <cell r="M64">
            <v>22.093550979296971</v>
          </cell>
          <cell r="N64">
            <v>22.093550979296971</v>
          </cell>
          <cell r="O64">
            <v>2.6997595188533419</v>
          </cell>
          <cell r="P64">
            <v>2.5750819725333369</v>
          </cell>
          <cell r="Q64">
            <v>2.5941144598564758</v>
          </cell>
        </row>
        <row r="65">
          <cell r="C65">
            <v>2239325</v>
          </cell>
          <cell r="E65">
            <v>2999000</v>
          </cell>
          <cell r="F65">
            <v>2874994.0188775575</v>
          </cell>
          <cell r="G65">
            <v>2874994.0188775575</v>
          </cell>
          <cell r="H65">
            <v>2874994.0188775575</v>
          </cell>
          <cell r="I65">
            <v>-124005.98112244252</v>
          </cell>
          <cell r="J65">
            <v>0</v>
          </cell>
          <cell r="K65">
            <v>76821.827999999281</v>
          </cell>
          <cell r="L65">
            <v>29.48229204405175</v>
          </cell>
          <cell r="M65">
            <v>24.128314497234381</v>
          </cell>
          <cell r="N65">
            <v>24.128314497234381</v>
          </cell>
          <cell r="O65">
            <v>2.6997595188533419</v>
          </cell>
          <cell r="P65">
            <v>2.5750819725333369</v>
          </cell>
          <cell r="Q65">
            <v>2.5941144598564758</v>
          </cell>
        </row>
        <row r="66">
          <cell r="C66">
            <v>211600</v>
          </cell>
          <cell r="E66">
            <v>0</v>
          </cell>
          <cell r="F66">
            <v>0</v>
          </cell>
          <cell r="G66">
            <v>0</v>
          </cell>
          <cell r="H66">
            <v>0</v>
          </cell>
          <cell r="I66">
            <v>0</v>
          </cell>
          <cell r="J66">
            <v>0</v>
          </cell>
          <cell r="K66">
            <v>-173000</v>
          </cell>
          <cell r="L66">
            <v>-100</v>
          </cell>
          <cell r="M66">
            <v>-100</v>
          </cell>
          <cell r="N66">
            <v>-100</v>
          </cell>
          <cell r="O66" t="str">
            <v/>
          </cell>
          <cell r="P66" t="str">
            <v/>
          </cell>
          <cell r="Q66" t="str">
            <v/>
          </cell>
        </row>
        <row r="67">
          <cell r="C67">
            <v>38600</v>
          </cell>
          <cell r="E67">
            <v>0</v>
          </cell>
          <cell r="F67">
            <v>0</v>
          </cell>
          <cell r="G67">
            <v>0</v>
          </cell>
          <cell r="H67">
            <v>0</v>
          </cell>
          <cell r="I67">
            <v>0</v>
          </cell>
          <cell r="J67">
            <v>0</v>
          </cell>
          <cell r="K67">
            <v>0</v>
          </cell>
          <cell r="L67">
            <v>-100</v>
          </cell>
          <cell r="M67">
            <v>-100</v>
          </cell>
          <cell r="N67">
            <v>-100</v>
          </cell>
          <cell r="O67" t="str">
            <v/>
          </cell>
          <cell r="P67" t="str">
            <v/>
          </cell>
          <cell r="Q67" t="str">
            <v/>
          </cell>
        </row>
        <row r="68">
          <cell r="F68">
            <v>0</v>
          </cell>
          <cell r="G68">
            <v>0</v>
          </cell>
        </row>
        <row r="69">
          <cell r="O69" t="str">
            <v/>
          </cell>
        </row>
        <row r="70">
          <cell r="O70" t="str">
            <v/>
          </cell>
        </row>
        <row r="71">
          <cell r="C71">
            <v>-3617923.9585239999</v>
          </cell>
          <cell r="E71">
            <v>-4760010</v>
          </cell>
          <cell r="F71">
            <v>-4350990.4776580911</v>
          </cell>
          <cell r="G71">
            <v>-5129603.034658093</v>
          </cell>
          <cell r="H71">
            <v>-5457278.2926580943</v>
          </cell>
          <cell r="I71">
            <v>409019.52234190889</v>
          </cell>
          <cell r="J71">
            <v>-778612.55700000189</v>
          </cell>
          <cell r="K71">
            <v>269322.14990000241</v>
          </cell>
          <cell r="L71">
            <v>42.149179628974039</v>
          </cell>
          <cell r="M71">
            <v>29.934543619146936</v>
          </cell>
          <cell r="N71">
            <v>53.18641414596685</v>
          </cell>
          <cell r="O71">
            <v>-4.2850557877082673</v>
          </cell>
          <cell r="P71">
            <v>-3.8971062437395405</v>
          </cell>
          <cell r="Q71">
            <v>-4.6284539439582524</v>
          </cell>
        </row>
        <row r="72">
          <cell r="O72" t="str">
            <v/>
          </cell>
        </row>
        <row r="73">
          <cell r="C73">
            <v>345136</v>
          </cell>
          <cell r="E73">
            <v>248238</v>
          </cell>
          <cell r="F73">
            <v>166104.1</v>
          </cell>
          <cell r="G73">
            <v>218886</v>
          </cell>
          <cell r="H73">
            <v>224802</v>
          </cell>
          <cell r="I73">
            <v>-82133.899999999994</v>
          </cell>
          <cell r="J73">
            <v>52781.899999999994</v>
          </cell>
          <cell r="K73">
            <v>173750</v>
          </cell>
          <cell r="L73">
            <v>-52.159433864085749</v>
          </cell>
          <cell r="M73">
            <v>-67.988324988533137</v>
          </cell>
          <cell r="N73">
            <v>-57.816167713139308</v>
          </cell>
          <cell r="O73">
            <v>0.22346879074395329</v>
          </cell>
          <cell r="P73">
            <v>0.1487765437650781</v>
          </cell>
          <cell r="Q73">
            <v>0.19750139789223928</v>
          </cell>
        </row>
        <row r="74">
          <cell r="O74" t="str">
            <v/>
          </cell>
        </row>
        <row r="75">
          <cell r="C75">
            <v>-3963059.9585239999</v>
          </cell>
          <cell r="E75">
            <v>-5008248</v>
          </cell>
          <cell r="F75">
            <v>-4517094.5776580907</v>
          </cell>
          <cell r="G75">
            <v>-5348489.034658093</v>
          </cell>
          <cell r="H75">
            <v>-5682080.2926580943</v>
          </cell>
          <cell r="I75">
            <v>491153.42234190926</v>
          </cell>
          <cell r="J75">
            <v>-831394.45700000226</v>
          </cell>
          <cell r="K75">
            <v>95572.149900002405</v>
          </cell>
          <cell r="L75">
            <v>29.496154812233797</v>
          </cell>
          <cell r="M75">
            <v>16.796608061324836</v>
          </cell>
          <cell r="N75">
            <v>38.293623647155513</v>
          </cell>
          <cell r="O75">
            <v>-4.5085245784522208</v>
          </cell>
          <cell r="P75">
            <v>-4.0458827875046186</v>
          </cell>
          <cell r="Q75">
            <v>-4.8259553418504915</v>
          </cell>
        </row>
        <row r="76">
          <cell r="O76" t="str">
            <v/>
          </cell>
        </row>
        <row r="77">
          <cell r="C77">
            <v>3963059.9585239999</v>
          </cell>
          <cell r="E77">
            <v>5008248</v>
          </cell>
          <cell r="F77">
            <v>4517094.5776580907</v>
          </cell>
          <cell r="G77">
            <v>5348489.034658093</v>
          </cell>
          <cell r="H77">
            <v>5682080.2926580943</v>
          </cell>
          <cell r="I77">
            <v>-491153.42234190926</v>
          </cell>
          <cell r="J77">
            <v>831394.45700000226</v>
          </cell>
          <cell r="K77">
            <v>-95572.149900002405</v>
          </cell>
          <cell r="L77">
            <v>29.496154812233797</v>
          </cell>
          <cell r="M77">
            <v>16.796608061324836</v>
          </cell>
          <cell r="N77">
            <v>38.293623647155513</v>
          </cell>
          <cell r="O77">
            <v>4.5085245784522208</v>
          </cell>
          <cell r="P77">
            <v>4.0458827875046186</v>
          </cell>
          <cell r="Q77">
            <v>4.8259553418504915</v>
          </cell>
        </row>
        <row r="78">
          <cell r="C78">
            <v>1021745.5780114998</v>
          </cell>
          <cell r="E78">
            <v>1980464</v>
          </cell>
          <cell r="F78">
            <v>976469.39999999991</v>
          </cell>
          <cell r="G78">
            <v>991376</v>
          </cell>
          <cell r="H78">
            <v>991376</v>
          </cell>
          <cell r="I78">
            <v>-1003994.6000000001</v>
          </cell>
          <cell r="J78">
            <v>14906.600000000093</v>
          </cell>
          <cell r="K78">
            <v>58068.607800000231</v>
          </cell>
          <cell r="L78">
            <v>83.407851649183982</v>
          </cell>
          <cell r="M78">
            <v>-9.5706082740369514</v>
          </cell>
          <cell r="N78">
            <v>-8.1901300217719566</v>
          </cell>
          <cell r="O78">
            <v>1.7828531296253298</v>
          </cell>
          <cell r="P78">
            <v>0.87460660166943216</v>
          </cell>
          <cell r="Q78">
            <v>0.89452110156344677</v>
          </cell>
        </row>
        <row r="79">
          <cell r="C79">
            <v>1761893.7411999998</v>
          </cell>
          <cell r="E79">
            <v>2790693</v>
          </cell>
          <cell r="F79">
            <v>1765927.7</v>
          </cell>
          <cell r="G79">
            <v>1760602</v>
          </cell>
          <cell r="H79">
            <v>1760602</v>
          </cell>
          <cell r="I79">
            <v>-1024765.3</v>
          </cell>
          <cell r="J79">
            <v>-5325.6999999999534</v>
          </cell>
          <cell r="K79">
            <v>58068.607800000114</v>
          </cell>
          <cell r="L79">
            <v>53.337952377607124</v>
          </cell>
          <cell r="M79">
            <v>-2.9689981789837505</v>
          </cell>
          <cell r="N79">
            <v>-3.2616251117841055</v>
          </cell>
          <cell r="O79">
            <v>2.5122374094522804</v>
          </cell>
          <cell r="P79">
            <v>1.5817106245120602</v>
          </cell>
          <cell r="Q79">
            <v>1.5885956896826303</v>
          </cell>
        </row>
        <row r="80">
          <cell r="C80">
            <v>317067.2928</v>
          </cell>
          <cell r="E80">
            <v>887100</v>
          </cell>
          <cell r="F80">
            <v>693415.7</v>
          </cell>
          <cell r="G80">
            <v>688090</v>
          </cell>
          <cell r="H80">
            <v>688090</v>
          </cell>
          <cell r="I80">
            <v>-193684.30000000005</v>
          </cell>
          <cell r="J80">
            <v>-5325.6999999999534</v>
          </cell>
          <cell r="K80">
            <v>58068.60779999994</v>
          </cell>
          <cell r="L80">
            <v>136.47430133483743</v>
          </cell>
          <cell r="M80">
            <v>84.843865620682223</v>
          </cell>
          <cell r="N80">
            <v>83.424193445483354</v>
          </cell>
          <cell r="O80">
            <v>0.79858508475318424</v>
          </cell>
          <cell r="P80">
            <v>0.62108034201709805</v>
          </cell>
          <cell r="Q80">
            <v>0.62086536770588763</v>
          </cell>
        </row>
        <row r="81">
          <cell r="C81">
            <v>1444826.4483999999</v>
          </cell>
          <cell r="E81">
            <v>1903593</v>
          </cell>
          <cell r="F81">
            <v>1072512</v>
          </cell>
          <cell r="G81">
            <v>1072512</v>
          </cell>
          <cell r="H81">
            <v>1072512</v>
          </cell>
          <cell r="I81">
            <v>-831081</v>
          </cell>
          <cell r="J81">
            <v>0</v>
          </cell>
          <cell r="K81">
            <v>0</v>
          </cell>
          <cell r="L81">
            <v>31.752363898656345</v>
          </cell>
          <cell r="M81">
            <v>-25.768800731208973</v>
          </cell>
          <cell r="N81">
            <v>-25.768800731208973</v>
          </cell>
          <cell r="O81">
            <v>1.713652324699096</v>
          </cell>
          <cell r="P81">
            <v>0.96063028249496218</v>
          </cell>
          <cell r="Q81">
            <v>0.9677303219767428</v>
          </cell>
        </row>
        <row r="82">
          <cell r="C82">
            <v>740148.16318849998</v>
          </cell>
          <cell r="E82">
            <v>810229</v>
          </cell>
          <cell r="F82">
            <v>789458.3</v>
          </cell>
          <cell r="G82">
            <v>769226</v>
          </cell>
          <cell r="H82">
            <v>769226</v>
          </cell>
          <cell r="I82">
            <v>-20770.699999999953</v>
          </cell>
          <cell r="J82">
            <v>-20232.300000000047</v>
          </cell>
          <cell r="K82">
            <v>0</v>
          </cell>
          <cell r="L82">
            <v>9.4684875673537228</v>
          </cell>
          <cell r="M82">
            <v>6.662198092754279</v>
          </cell>
          <cell r="N82">
            <v>3.9286508104316553</v>
          </cell>
          <cell r="O82">
            <v>0.72938427982695031</v>
          </cell>
          <cell r="P82">
            <v>0.70710402284262797</v>
          </cell>
          <cell r="Q82">
            <v>0.69407458811918377</v>
          </cell>
        </row>
        <row r="83">
          <cell r="O83" t="str">
            <v/>
          </cell>
        </row>
        <row r="84">
          <cell r="C84">
            <v>1790818.7000000002</v>
          </cell>
          <cell r="E84">
            <v>1983921</v>
          </cell>
          <cell r="F84">
            <v>2817881.6148455972</v>
          </cell>
          <cell r="G84">
            <v>3517000</v>
          </cell>
          <cell r="H84">
            <v>3517000</v>
          </cell>
          <cell r="I84">
            <v>833960.61484559719</v>
          </cell>
          <cell r="J84">
            <v>699118.38515440281</v>
          </cell>
          <cell r="K84">
            <v>149421</v>
          </cell>
          <cell r="L84">
            <v>2.2513352345073567</v>
          </cell>
          <cell r="M84">
            <v>45.233685036214702</v>
          </cell>
          <cell r="N84">
            <v>81.266263132333577</v>
          </cell>
          <cell r="O84">
            <v>1.7859651898643014</v>
          </cell>
          <cell r="P84">
            <v>2.5239273888837475</v>
          </cell>
          <cell r="Q84">
            <v>3.1733980994079363</v>
          </cell>
        </row>
        <row r="85">
          <cell r="C85">
            <v>3874041.1</v>
          </cell>
          <cell r="E85">
            <v>5409063</v>
          </cell>
          <cell r="F85">
            <v>6256646.1322326977</v>
          </cell>
          <cell r="G85">
            <v>7003000</v>
          </cell>
          <cell r="H85">
            <v>7003000</v>
          </cell>
          <cell r="I85">
            <v>847583.13223269768</v>
          </cell>
          <cell r="J85">
            <v>746353.86776730232</v>
          </cell>
          <cell r="K85">
            <v>149421</v>
          </cell>
          <cell r="L85">
            <v>34.438025401059448</v>
          </cell>
          <cell r="M85">
            <v>55.504040468846405</v>
          </cell>
          <cell r="N85">
            <v>74.054081433996856</v>
          </cell>
          <cell r="O85">
            <v>4.8693462228500879</v>
          </cell>
          <cell r="P85">
            <v>5.6039687588369258</v>
          </cell>
          <cell r="Q85">
            <v>6.3188248194921179</v>
          </cell>
        </row>
        <row r="86">
          <cell r="C86">
            <v>3874041.1</v>
          </cell>
          <cell r="E86">
            <v>4783063</v>
          </cell>
          <cell r="F86">
            <v>5277646.1322326977</v>
          </cell>
          <cell r="G86">
            <v>6044000</v>
          </cell>
          <cell r="H86">
            <v>6044000</v>
          </cell>
          <cell r="I86">
            <v>494583.13223269768</v>
          </cell>
          <cell r="J86">
            <v>766353.86776730232</v>
          </cell>
          <cell r="K86">
            <v>40</v>
          </cell>
          <cell r="L86">
            <v>23.463161367478857</v>
          </cell>
          <cell r="M86">
            <v>36.229624419393211</v>
          </cell>
          <cell r="N86">
            <v>56.011189337259857</v>
          </cell>
          <cell r="O86">
            <v>4.3058085573608604</v>
          </cell>
          <cell r="P86">
            <v>4.7270955429078096</v>
          </cell>
          <cell r="Q86">
            <v>5.4535166655733764</v>
          </cell>
        </row>
        <row r="87">
          <cell r="F87">
            <v>1700000</v>
          </cell>
          <cell r="G87">
            <v>2200000</v>
          </cell>
          <cell r="J87">
            <v>500000</v>
          </cell>
          <cell r="K87">
            <v>591100</v>
          </cell>
          <cell r="L87">
            <v>-100</v>
          </cell>
          <cell r="M87">
            <v>187.59939096599561</v>
          </cell>
          <cell r="N87">
            <v>272.18744713246485</v>
          </cell>
          <cell r="O87" t="str">
            <v/>
          </cell>
          <cell r="P87">
            <v>1.5226603340955025</v>
          </cell>
          <cell r="Q87">
            <v>1.985065629427768</v>
          </cell>
        </row>
        <row r="88">
          <cell r="F88">
            <v>1800246.1</v>
          </cell>
          <cell r="G88">
            <v>2067000</v>
          </cell>
          <cell r="J88">
            <v>266753.89999999991</v>
          </cell>
          <cell r="K88">
            <v>1636500</v>
          </cell>
          <cell r="L88">
            <v>-100</v>
          </cell>
          <cell r="M88">
            <v>10.005872288420425</v>
          </cell>
          <cell r="N88">
            <v>26.306141154903749</v>
          </cell>
          <cell r="O88" t="str">
            <v/>
          </cell>
          <cell r="P88">
            <v>1.6124490165177208</v>
          </cell>
          <cell r="Q88">
            <v>1.865059389103271</v>
          </cell>
        </row>
        <row r="89">
          <cell r="F89">
            <v>1777400</v>
          </cell>
          <cell r="G89">
            <v>1777400</v>
          </cell>
          <cell r="J89">
            <v>0</v>
          </cell>
          <cell r="K89">
            <v>1497100</v>
          </cell>
          <cell r="L89">
            <v>-100</v>
          </cell>
          <cell r="M89">
            <v>18.722864204127987</v>
          </cell>
          <cell r="N89">
            <v>18.722864204127987</v>
          </cell>
          <cell r="O89" t="str">
            <v/>
          </cell>
          <cell r="P89">
            <v>1.5919861634243211</v>
          </cell>
          <cell r="Q89">
            <v>1.6037525680658704</v>
          </cell>
        </row>
        <row r="90">
          <cell r="C90">
            <v>0</v>
          </cell>
          <cell r="E90">
            <v>200000</v>
          </cell>
          <cell r="F90">
            <v>400000</v>
          </cell>
          <cell r="G90">
            <v>400000</v>
          </cell>
          <cell r="H90">
            <v>400000</v>
          </cell>
          <cell r="I90">
            <v>200000</v>
          </cell>
          <cell r="J90">
            <v>0</v>
          </cell>
          <cell r="K90">
            <v>0</v>
          </cell>
          <cell r="L90" t="str">
            <v>n.a.</v>
          </cell>
          <cell r="M90" t="str">
            <v>n.a.</v>
          </cell>
          <cell r="N90" t="str">
            <v>n.a.</v>
          </cell>
          <cell r="O90">
            <v>0.18004398258441759</v>
          </cell>
          <cell r="P90">
            <v>0.35827301978717702</v>
          </cell>
          <cell r="Q90">
            <v>0.36092102353232142</v>
          </cell>
        </row>
        <row r="91">
          <cell r="C91">
            <v>0</v>
          </cell>
          <cell r="E91">
            <v>0</v>
          </cell>
          <cell r="F91">
            <v>0</v>
          </cell>
          <cell r="G91">
            <v>0</v>
          </cell>
          <cell r="H91">
            <v>0</v>
          </cell>
          <cell r="I91">
            <v>0</v>
          </cell>
          <cell r="J91">
            <v>0</v>
          </cell>
          <cell r="K91">
            <v>0</v>
          </cell>
          <cell r="L91" t="str">
            <v>n.a.</v>
          </cell>
          <cell r="M91" t="str">
            <v>n.a.</v>
          </cell>
          <cell r="N91" t="str">
            <v>n.a.</v>
          </cell>
          <cell r="O91" t="str">
            <v/>
          </cell>
          <cell r="P91" t="str">
            <v/>
          </cell>
          <cell r="Q91" t="str">
            <v/>
          </cell>
        </row>
        <row r="92">
          <cell r="C92">
            <v>0</v>
          </cell>
          <cell r="E92">
            <v>426000</v>
          </cell>
          <cell r="F92">
            <v>426000</v>
          </cell>
          <cell r="G92">
            <v>426000</v>
          </cell>
          <cell r="H92">
            <v>426000</v>
          </cell>
          <cell r="I92">
            <v>0</v>
          </cell>
          <cell r="J92">
            <v>0</v>
          </cell>
          <cell r="K92">
            <v>0</v>
          </cell>
          <cell r="L92" t="str">
            <v>n.a.</v>
          </cell>
          <cell r="M92" t="str">
            <v>n.a.</v>
          </cell>
          <cell r="N92" t="str">
            <v>n.a.</v>
          </cell>
          <cell r="O92">
            <v>0.38349368290480945</v>
          </cell>
          <cell r="P92">
            <v>0.38156076607334355</v>
          </cell>
          <cell r="Q92">
            <v>0.38438089006192233</v>
          </cell>
        </row>
        <row r="93">
          <cell r="C93">
            <v>0</v>
          </cell>
          <cell r="F93">
            <v>153000</v>
          </cell>
          <cell r="G93">
            <v>133000</v>
          </cell>
          <cell r="H93">
            <v>133000</v>
          </cell>
          <cell r="I93">
            <v>153000</v>
          </cell>
          <cell r="J93">
            <v>-20000</v>
          </cell>
          <cell r="K93">
            <v>149381</v>
          </cell>
          <cell r="L93">
            <v>-100</v>
          </cell>
          <cell r="M93">
            <v>2.422664194241575</v>
          </cell>
          <cell r="N93">
            <v>-10.96591936056125</v>
          </cell>
          <cell r="O93" t="str">
            <v/>
          </cell>
          <cell r="P93">
            <v>0.13703943006859523</v>
          </cell>
          <cell r="Q93">
            <v>0.12000624032449686</v>
          </cell>
        </row>
        <row r="94">
          <cell r="C94">
            <v>2083222.4</v>
          </cell>
          <cell r="E94">
            <v>3425142</v>
          </cell>
          <cell r="F94">
            <v>3438764.5173871005</v>
          </cell>
          <cell r="G94">
            <v>3486000</v>
          </cell>
          <cell r="H94">
            <v>3486000</v>
          </cell>
          <cell r="I94">
            <v>13622.517387100495</v>
          </cell>
          <cell r="J94">
            <v>47235.482612899505</v>
          </cell>
          <cell r="K94">
            <v>0</v>
          </cell>
          <cell r="L94">
            <v>64.415570800313986</v>
          </cell>
          <cell r="M94">
            <v>65.069486454595562</v>
          </cell>
          <cell r="N94">
            <v>67.33691035580263</v>
          </cell>
          <cell r="O94">
            <v>3.0833810329857858</v>
          </cell>
          <cell r="P94">
            <v>3.0800413699531775</v>
          </cell>
          <cell r="Q94">
            <v>3.1454267200841808</v>
          </cell>
        </row>
        <row r="95">
          <cell r="O95" t="str">
            <v/>
          </cell>
        </row>
        <row r="96">
          <cell r="C96">
            <v>746775.77</v>
          </cell>
          <cell r="E96">
            <v>470766</v>
          </cell>
          <cell r="F96">
            <v>476805.6</v>
          </cell>
          <cell r="G96">
            <v>699505.6</v>
          </cell>
          <cell r="H96">
            <v>699505.6</v>
          </cell>
          <cell r="I96">
            <v>6039.5999999999767</v>
          </cell>
          <cell r="J96">
            <v>222700</v>
          </cell>
          <cell r="K96">
            <v>0</v>
          </cell>
          <cell r="L96">
            <v>-36.960193553146482</v>
          </cell>
          <cell r="M96">
            <v>-36.151436729126871</v>
          </cell>
          <cell r="N96">
            <v>-6.3299014107005664</v>
          </cell>
          <cell r="O96">
            <v>0.42379292752667957</v>
          </cell>
          <cell r="P96">
            <v>0.42706645540859206</v>
          </cell>
          <cell r="Q96">
            <v>0.6311656927964765</v>
          </cell>
        </row>
        <row r="97">
          <cell r="C97">
            <v>272620.87</v>
          </cell>
          <cell r="E97">
            <v>0</v>
          </cell>
          <cell r="F97">
            <v>0</v>
          </cell>
          <cell r="G97">
            <v>0</v>
          </cell>
          <cell r="H97">
            <v>0</v>
          </cell>
          <cell r="I97">
            <v>0</v>
          </cell>
          <cell r="J97">
            <v>0</v>
          </cell>
          <cell r="K97">
            <v>0</v>
          </cell>
          <cell r="L97">
            <v>-100</v>
          </cell>
          <cell r="M97">
            <v>-100</v>
          </cell>
          <cell r="N97">
            <v>-100</v>
          </cell>
          <cell r="O97" t="str">
            <v/>
          </cell>
          <cell r="P97" t="str">
            <v/>
          </cell>
          <cell r="Q97" t="str">
            <v/>
          </cell>
        </row>
        <row r="98">
          <cell r="C98">
            <v>302763.90000000002</v>
          </cell>
          <cell r="E98">
            <v>0</v>
          </cell>
          <cell r="F98">
            <v>0</v>
          </cell>
          <cell r="G98">
            <v>0</v>
          </cell>
          <cell r="H98">
            <v>0</v>
          </cell>
          <cell r="I98">
            <v>0</v>
          </cell>
          <cell r="J98">
            <v>0</v>
          </cell>
          <cell r="K98">
            <v>0</v>
          </cell>
          <cell r="L98">
            <v>-100</v>
          </cell>
          <cell r="M98">
            <v>-100</v>
          </cell>
          <cell r="N98">
            <v>-100</v>
          </cell>
          <cell r="O98" t="str">
            <v/>
          </cell>
          <cell r="P98" t="str">
            <v/>
          </cell>
          <cell r="Q98" t="str">
            <v/>
          </cell>
        </row>
        <row r="99">
          <cell r="C99">
            <v>16117</v>
          </cell>
          <cell r="E99">
            <v>0</v>
          </cell>
          <cell r="F99">
            <v>0</v>
          </cell>
          <cell r="G99">
            <v>0</v>
          </cell>
          <cell r="H99">
            <v>0</v>
          </cell>
          <cell r="I99">
            <v>0</v>
          </cell>
          <cell r="J99">
            <v>0</v>
          </cell>
          <cell r="K99">
            <v>0</v>
          </cell>
          <cell r="L99">
            <v>-100</v>
          </cell>
          <cell r="M99">
            <v>-100</v>
          </cell>
          <cell r="N99">
            <v>-100</v>
          </cell>
          <cell r="O99" t="str">
            <v/>
          </cell>
          <cell r="P99" t="str">
            <v/>
          </cell>
          <cell r="Q99" t="str">
            <v/>
          </cell>
        </row>
        <row r="100">
          <cell r="C100">
            <v>17507</v>
          </cell>
          <cell r="E100">
            <v>0</v>
          </cell>
          <cell r="F100">
            <v>0</v>
          </cell>
          <cell r="G100">
            <v>0</v>
          </cell>
          <cell r="H100">
            <v>0</v>
          </cell>
          <cell r="I100">
            <v>0</v>
          </cell>
          <cell r="J100">
            <v>0</v>
          </cell>
          <cell r="K100">
            <v>0</v>
          </cell>
          <cell r="L100">
            <v>-100</v>
          </cell>
          <cell r="M100">
            <v>-100</v>
          </cell>
          <cell r="N100">
            <v>-100</v>
          </cell>
          <cell r="O100" t="str">
            <v/>
          </cell>
          <cell r="P100" t="str">
            <v/>
          </cell>
          <cell r="Q100" t="str">
            <v/>
          </cell>
        </row>
        <row r="101">
          <cell r="C101">
            <v>4167</v>
          </cell>
          <cell r="E101">
            <v>158439</v>
          </cell>
          <cell r="F101">
            <v>164505.60000000001</v>
          </cell>
          <cell r="G101">
            <v>164505.60000000001</v>
          </cell>
          <cell r="H101">
            <v>164505.60000000001</v>
          </cell>
          <cell r="I101">
            <v>6066.6000000000058</v>
          </cell>
          <cell r="J101">
            <v>0</v>
          </cell>
          <cell r="K101">
            <v>0</v>
          </cell>
          <cell r="L101">
            <v>3702.2318214542834</v>
          </cell>
          <cell r="M101">
            <v>3847.8185745140395</v>
          </cell>
          <cell r="N101">
            <v>3847.8185745140395</v>
          </cell>
          <cell r="O101">
            <v>0.14262994278346269</v>
          </cell>
          <cell r="P101">
            <v>0.1473447952097536</v>
          </cell>
          <cell r="Q101">
            <v>0.14843382382199666</v>
          </cell>
        </row>
        <row r="102">
          <cell r="C102">
            <v>133600</v>
          </cell>
          <cell r="E102">
            <v>312327</v>
          </cell>
          <cell r="F102">
            <v>312300</v>
          </cell>
          <cell r="G102">
            <v>535000</v>
          </cell>
          <cell r="H102">
            <v>535000</v>
          </cell>
          <cell r="I102">
            <v>-27</v>
          </cell>
          <cell r="J102">
            <v>222700</v>
          </cell>
          <cell r="K102">
            <v>0</v>
          </cell>
          <cell r="L102">
            <v>133.77769461077844</v>
          </cell>
          <cell r="M102">
            <v>133.75748502994011</v>
          </cell>
          <cell r="N102">
            <v>300.44910179640721</v>
          </cell>
          <cell r="O102">
            <v>0.28116298474321694</v>
          </cell>
          <cell r="P102">
            <v>0.27972166019883848</v>
          </cell>
          <cell r="Q102">
            <v>0.48273186897447989</v>
          </cell>
        </row>
        <row r="103">
          <cell r="C103">
            <v>0</v>
          </cell>
          <cell r="E103">
            <v>0</v>
          </cell>
          <cell r="F103">
            <v>0</v>
          </cell>
          <cell r="G103">
            <v>0</v>
          </cell>
          <cell r="H103">
            <v>0</v>
          </cell>
          <cell r="I103">
            <v>0</v>
          </cell>
          <cell r="J103">
            <v>0</v>
          </cell>
          <cell r="K103">
            <v>0</v>
          </cell>
          <cell r="L103" t="str">
            <v>n.a.</v>
          </cell>
          <cell r="M103" t="str">
            <v>n.a.</v>
          </cell>
          <cell r="N103" t="str">
            <v>n.a.</v>
          </cell>
          <cell r="O103" t="str">
            <v/>
          </cell>
          <cell r="P103" t="str">
            <v/>
          </cell>
          <cell r="Q103" t="str">
            <v/>
          </cell>
        </row>
        <row r="104">
          <cell r="O104" t="str">
            <v/>
          </cell>
        </row>
        <row r="105">
          <cell r="C105">
            <v>305800</v>
          </cell>
          <cell r="E105">
            <v>247105</v>
          </cell>
          <cell r="F105">
            <v>389161.97207981616</v>
          </cell>
          <cell r="G105">
            <v>125500</v>
          </cell>
          <cell r="H105">
            <v>125500</v>
          </cell>
          <cell r="I105">
            <v>142056.97207981616</v>
          </cell>
          <cell r="J105">
            <v>-263661.97207981616</v>
          </cell>
          <cell r="K105">
            <v>0</v>
          </cell>
          <cell r="L105">
            <v>-19.193917593198172</v>
          </cell>
          <cell r="M105">
            <v>27.260291720018358</v>
          </cell>
          <cell r="N105">
            <v>-58.960104643557877</v>
          </cell>
          <cell r="O105">
            <v>0.22244884158261255</v>
          </cell>
          <cell r="P105">
            <v>0.34856558730842202</v>
          </cell>
          <cell r="Q105">
            <v>0.11323897113326585</v>
          </cell>
        </row>
        <row r="106">
          <cell r="C106">
            <v>-307002</v>
          </cell>
          <cell r="E106">
            <v>530132</v>
          </cell>
          <cell r="F106">
            <v>399361.97207981616</v>
          </cell>
          <cell r="G106">
            <v>76600</v>
          </cell>
          <cell r="H106">
            <v>76600</v>
          </cell>
          <cell r="I106">
            <v>-130770.02792018384</v>
          </cell>
          <cell r="J106">
            <v>-322761.97207981616</v>
          </cell>
          <cell r="K106">
            <v>0</v>
          </cell>
          <cell r="L106">
            <v>-272.68030827160732</v>
          </cell>
          <cell r="M106">
            <v>-230.08448546909017</v>
          </cell>
          <cell r="N106">
            <v>-124.95097751806176</v>
          </cell>
          <cell r="O106">
            <v>0.47723538287721229</v>
          </cell>
          <cell r="P106">
            <v>0.35770154931299508</v>
          </cell>
          <cell r="Q106">
            <v>6.911637600643955E-2</v>
          </cell>
        </row>
        <row r="107">
          <cell r="C107">
            <v>39498</v>
          </cell>
          <cell r="E107">
            <v>79300</v>
          </cell>
          <cell r="F107">
            <v>82168</v>
          </cell>
          <cell r="G107">
            <v>78400</v>
          </cell>
          <cell r="H107">
            <v>78400</v>
          </cell>
          <cell r="I107">
            <v>2868</v>
          </cell>
          <cell r="J107">
            <v>-3768</v>
          </cell>
          <cell r="K107">
            <v>0</v>
          </cell>
          <cell r="L107">
            <v>100.76965922325184</v>
          </cell>
          <cell r="M107">
            <v>108.03078636893008</v>
          </cell>
          <cell r="N107">
            <v>98.491062838624742</v>
          </cell>
          <cell r="O107">
            <v>7.1387439094721575E-2</v>
          </cell>
          <cell r="P107">
            <v>7.3596443724681909E-2</v>
          </cell>
          <cell r="Q107">
            <v>7.0740520612335003E-2</v>
          </cell>
        </row>
        <row r="108">
          <cell r="C108">
            <v>-436497</v>
          </cell>
          <cell r="E108">
            <v>458041</v>
          </cell>
          <cell r="F108">
            <v>620603.80000000005</v>
          </cell>
          <cell r="G108">
            <v>443700</v>
          </cell>
          <cell r="H108">
            <v>443700</v>
          </cell>
          <cell r="I108">
            <v>162562.80000000005</v>
          </cell>
          <cell r="J108">
            <v>-176903.80000000005</v>
          </cell>
          <cell r="K108">
            <v>0</v>
          </cell>
          <cell r="L108">
            <v>-204.93565820612741</v>
          </cell>
          <cell r="M108">
            <v>-242.17825093872355</v>
          </cell>
          <cell r="N108">
            <v>-201.65018316277087</v>
          </cell>
          <cell r="O108">
            <v>0.41233762913474609</v>
          </cell>
          <cell r="P108">
            <v>0.55586399379349316</v>
          </cell>
          <cell r="Q108">
            <v>0.40035164535322754</v>
          </cell>
        </row>
        <row r="109">
          <cell r="C109">
            <v>0</v>
          </cell>
          <cell r="E109">
            <v>-97751</v>
          </cell>
          <cell r="F109">
            <v>0</v>
          </cell>
          <cell r="G109">
            <v>0</v>
          </cell>
          <cell r="H109">
            <v>0</v>
          </cell>
          <cell r="I109">
            <v>97751</v>
          </cell>
          <cell r="J109">
            <v>0</v>
          </cell>
          <cell r="K109">
            <v>0</v>
          </cell>
          <cell r="L109" t="str">
            <v>n.a.</v>
          </cell>
          <cell r="M109" t="str">
            <v>n.a.</v>
          </cell>
          <cell r="N109" t="str">
            <v>n.a.</v>
          </cell>
          <cell r="O109">
            <v>-8.7997396708047015E-2</v>
          </cell>
          <cell r="P109" t="str">
            <v/>
          </cell>
          <cell r="Q109" t="str">
            <v/>
          </cell>
        </row>
        <row r="110">
          <cell r="C110">
            <v>89997</v>
          </cell>
          <cell r="E110">
            <v>90542</v>
          </cell>
          <cell r="F110">
            <v>8890.172079816135</v>
          </cell>
          <cell r="G110">
            <v>89500</v>
          </cell>
          <cell r="H110">
            <v>89500</v>
          </cell>
          <cell r="I110">
            <v>-81651.82792018386</v>
          </cell>
          <cell r="J110">
            <v>80609.82792018386</v>
          </cell>
          <cell r="K110">
            <v>0</v>
          </cell>
          <cell r="L110">
            <v>0.60557574141359982</v>
          </cell>
          <cell r="M110">
            <v>-90.121701745818044</v>
          </cell>
          <cell r="N110">
            <v>-0.55224063024322811</v>
          </cell>
          <cell r="O110">
            <v>8.1507711355791684E-2</v>
          </cell>
          <cell r="P110">
            <v>7.9627719936584372E-3</v>
          </cell>
          <cell r="Q110">
            <v>8.0756079015356919E-2</v>
          </cell>
        </row>
        <row r="111">
          <cell r="F111">
            <v>-312300</v>
          </cell>
          <cell r="G111">
            <v>-535000</v>
          </cell>
          <cell r="H111">
            <v>-535000</v>
          </cell>
          <cell r="I111">
            <v>-312300</v>
          </cell>
          <cell r="J111">
            <v>-222700</v>
          </cell>
          <cell r="K111">
            <v>0</v>
          </cell>
          <cell r="L111" t="str">
            <v>n.a.</v>
          </cell>
          <cell r="M111" t="str">
            <v>n.a.</v>
          </cell>
          <cell r="N111" t="str">
            <v>n.a.</v>
          </cell>
          <cell r="O111" t="str">
            <v/>
          </cell>
          <cell r="P111">
            <v>-0.27972166019883848</v>
          </cell>
          <cell r="Q111">
            <v>-0.48273186897447989</v>
          </cell>
        </row>
        <row r="112">
          <cell r="C112">
            <v>612802</v>
          </cell>
          <cell r="E112">
            <v>-283027</v>
          </cell>
          <cell r="F112">
            <v>-10200</v>
          </cell>
          <cell r="G112">
            <v>48900</v>
          </cell>
          <cell r="H112">
            <v>48900</v>
          </cell>
          <cell r="I112">
            <v>272827</v>
          </cell>
          <cell r="J112">
            <v>59100</v>
          </cell>
          <cell r="K112">
            <v>0</v>
          </cell>
          <cell r="L112">
            <v>-146.18571740953848</v>
          </cell>
          <cell r="M112">
            <v>-101.66448542922511</v>
          </cell>
          <cell r="N112">
            <v>-92.020261030479674</v>
          </cell>
          <cell r="O112">
            <v>-0.25478654129459977</v>
          </cell>
          <cell r="P112">
            <v>-9.1359620045730148E-3</v>
          </cell>
          <cell r="Q112">
            <v>4.4122595126826293E-2</v>
          </cell>
        </row>
        <row r="113">
          <cell r="C113">
            <v>37702</v>
          </cell>
          <cell r="E113">
            <v>57300</v>
          </cell>
          <cell r="F113">
            <v>57800</v>
          </cell>
          <cell r="G113">
            <v>56900</v>
          </cell>
          <cell r="H113">
            <v>56900</v>
          </cell>
          <cell r="I113">
            <v>500</v>
          </cell>
          <cell r="J113">
            <v>-900</v>
          </cell>
          <cell r="K113">
            <v>0</v>
          </cell>
          <cell r="L113">
            <v>51.981327250543742</v>
          </cell>
          <cell r="M113">
            <v>53.307516842607818</v>
          </cell>
          <cell r="N113">
            <v>50.920375576892461</v>
          </cell>
          <cell r="O113">
            <v>5.1582601010435644E-2</v>
          </cell>
          <cell r="P113">
            <v>5.1770451359247086E-2</v>
          </cell>
          <cell r="Q113">
            <v>5.1341015597472721E-2</v>
          </cell>
        </row>
        <row r="114">
          <cell r="C114">
            <v>620100</v>
          </cell>
          <cell r="E114">
            <v>-235327</v>
          </cell>
          <cell r="F114">
            <v>37000</v>
          </cell>
          <cell r="G114">
            <v>77000</v>
          </cell>
          <cell r="H114">
            <v>77000</v>
          </cell>
          <cell r="I114">
            <v>272327</v>
          </cell>
          <cell r="J114">
            <v>40000</v>
          </cell>
          <cell r="K114">
            <v>0</v>
          </cell>
          <cell r="L114">
            <v>-137.94984679890342</v>
          </cell>
          <cell r="M114">
            <v>-94.033220448314793</v>
          </cell>
          <cell r="N114">
            <v>-87.582647960006454</v>
          </cell>
          <cell r="O114">
            <v>-0.21184605144821617</v>
          </cell>
          <cell r="P114">
            <v>3.3140254330313874E-2</v>
          </cell>
          <cell r="Q114">
            <v>6.947729702997188E-2</v>
          </cell>
        </row>
        <row r="115">
          <cell r="C115">
            <v>-45000</v>
          </cell>
          <cell r="E115">
            <v>-105000</v>
          </cell>
          <cell r="F115">
            <v>-105000</v>
          </cell>
          <cell r="G115">
            <v>-85000</v>
          </cell>
          <cell r="H115">
            <v>-85000</v>
          </cell>
          <cell r="I115">
            <v>0</v>
          </cell>
          <cell r="J115">
            <v>20000</v>
          </cell>
          <cell r="K115">
            <v>0</v>
          </cell>
          <cell r="L115">
            <v>133.33333333333334</v>
          </cell>
          <cell r="M115">
            <v>133.33333333333334</v>
          </cell>
          <cell r="N115">
            <v>88.888888888888886</v>
          </cell>
          <cell r="O115">
            <v>-9.4523090856819231E-2</v>
          </cell>
          <cell r="P115">
            <v>-9.4046667694133973E-2</v>
          </cell>
          <cell r="Q115">
            <v>-7.6695717500618307E-2</v>
          </cell>
        </row>
        <row r="116">
          <cell r="O116" t="str">
            <v/>
          </cell>
        </row>
        <row r="117">
          <cell r="C117">
            <v>-97919.910512499977</v>
          </cell>
          <cell r="E117">
            <v>-325992</v>
          </cell>
          <cell r="F117">
            <v>143224.00926732249</v>
          </cell>
          <cell r="G117">
            <v>-15107.434658093029</v>
          </cell>
          <cell r="H117">
            <v>-348698.69265809434</v>
          </cell>
          <cell r="I117">
            <v>469216.00926732249</v>
          </cell>
          <cell r="J117">
            <v>-158331.44392541551</v>
          </cell>
          <cell r="K117">
            <v>303061.75770000275</v>
          </cell>
          <cell r="L117">
            <v>-258.91053164888308</v>
          </cell>
          <cell r="M117">
            <v>-30.182938668572312</v>
          </cell>
          <cell r="N117">
            <v>-107.36438462713296</v>
          </cell>
          <cell r="O117">
            <v>-0.29346448985329732</v>
          </cell>
          <cell r="P117">
            <v>0.12828324576557565</v>
          </cell>
          <cell r="Q117">
            <v>-1.3631476949366506E-2</v>
          </cell>
        </row>
        <row r="119">
          <cell r="C119">
            <v>-4.0501517825990447</v>
          </cell>
          <cell r="E119">
            <v>-4.2850557877082673</v>
          </cell>
          <cell r="F119">
            <v>-3.8971062437395405</v>
          </cell>
          <cell r="G119">
            <v>-4.6284539439582524</v>
          </cell>
          <cell r="H119">
            <v>-4.9241161677171981</v>
          </cell>
          <cell r="I119">
            <v>0.38794954396872683</v>
          </cell>
          <cell r="J119">
            <v>-0.73134770021871187</v>
          </cell>
        </row>
        <row r="120">
          <cell r="C120">
            <v>-3.2141598571907508</v>
          </cell>
          <cell r="E120">
            <v>-3.8612628601815877</v>
          </cell>
          <cell r="F120">
            <v>-3.4700397883309484</v>
          </cell>
          <cell r="G120">
            <v>-3.9972882511617764</v>
          </cell>
          <cell r="H120">
            <v>-4.2929504749207208</v>
          </cell>
          <cell r="I120">
            <v>0.39122307185063931</v>
          </cell>
          <cell r="J120">
            <v>-0.52724846283082805</v>
          </cell>
        </row>
        <row r="121">
          <cell r="C121">
            <v>89328108</v>
          </cell>
          <cell r="E121">
            <v>111083968</v>
          </cell>
          <cell r="F121">
            <v>111646699</v>
          </cell>
          <cell r="G121">
            <v>110827570</v>
          </cell>
          <cell r="H121">
            <v>110827570</v>
          </cell>
        </row>
        <row r="123">
          <cell r="P123" t="str">
            <v>c:\opef1997.xls</v>
          </cell>
        </row>
      </sheetData>
      <sheetData sheetId="5" refreshError="1"/>
      <sheetData sheetId="6" refreshError="1">
        <row r="8">
          <cell r="C8" t="str">
            <v>Observ.</v>
          </cell>
          <cell r="N8" t="str">
            <v>Observ.</v>
          </cell>
          <cell r="Y8" t="str">
            <v>Observ.</v>
          </cell>
          <cell r="AL8" t="str">
            <v>Var. %</v>
          </cell>
          <cell r="AV8" t="str">
            <v>Var.%</v>
          </cell>
          <cell r="BG8" t="str">
            <v>% PIB</v>
          </cell>
          <cell r="BR8" t="str">
            <v>% PIB</v>
          </cell>
          <cell r="CC8" t="str">
            <v>% PIB</v>
          </cell>
        </row>
        <row r="9">
          <cell r="C9" t="str">
            <v>Ene-Feb/95</v>
          </cell>
          <cell r="N9" t="str">
            <v>Ene-Feb/96</v>
          </cell>
          <cell r="Y9" t="str">
            <v>Ene-Feb/97</v>
          </cell>
          <cell r="AL9" t="str">
            <v>96/95</v>
          </cell>
          <cell r="AV9" t="str">
            <v>97/96</v>
          </cell>
          <cell r="BG9" t="str">
            <v>Ene-Feb/95</v>
          </cell>
          <cell r="BR9" t="str">
            <v>Ene-Feb/96</v>
          </cell>
          <cell r="CC9" t="str">
            <v>Ene-Feb/97</v>
          </cell>
        </row>
        <row r="11">
          <cell r="C11">
            <v>1351.6</v>
          </cell>
          <cell r="N11">
            <v>1750.3765268</v>
          </cell>
          <cell r="Y11">
            <v>2074.7699591537189</v>
          </cell>
          <cell r="AL11">
            <v>29.504034240899692</v>
          </cell>
          <cell r="AV11">
            <v>18.532780083995306</v>
          </cell>
          <cell r="BG11">
            <v>1.8311704472717816</v>
          </cell>
          <cell r="BR11">
            <v>1.9623030335526566</v>
          </cell>
          <cell r="CC11">
            <v>1.8583352465743022</v>
          </cell>
        </row>
        <row r="12">
          <cell r="C12">
            <v>1200</v>
          </cell>
          <cell r="N12">
            <v>1554.6018999999999</v>
          </cell>
          <cell r="Y12">
            <v>1796.686580910241</v>
          </cell>
          <cell r="AL12">
            <v>29.550158333333322</v>
          </cell>
          <cell r="AV12">
            <v>15.572133348752581</v>
          </cell>
          <cell r="BG12">
            <v>1.6257802136180364</v>
          </cell>
          <cell r="BR12">
            <v>1.7446089917890577</v>
          </cell>
          <cell r="CC12">
            <v>1.6092608173845255</v>
          </cell>
        </row>
        <row r="13">
          <cell r="C13">
            <v>852.3605</v>
          </cell>
          <cell r="N13">
            <v>1037.623</v>
          </cell>
          <cell r="Y13">
            <v>1304.0493093476998</v>
          </cell>
          <cell r="AL13">
            <v>21.735228227962232</v>
          </cell>
          <cell r="AV13">
            <v>25.676600205247937</v>
          </cell>
          <cell r="BG13">
            <v>1.1547923631413135</v>
          </cell>
          <cell r="BR13">
            <v>1.1537978561830191</v>
          </cell>
          <cell r="CC13">
            <v>1.2117629572288473</v>
          </cell>
        </row>
        <row r="14">
          <cell r="C14">
            <v>463.64150000000001</v>
          </cell>
          <cell r="N14">
            <v>546.55399999999997</v>
          </cell>
          <cell r="Y14">
            <v>611.93854244269994</v>
          </cell>
          <cell r="AL14">
            <v>17.882890120923168</v>
          </cell>
          <cell r="AV14">
            <v>11.96305258816146</v>
          </cell>
          <cell r="BG14">
            <v>0.62814931409348906</v>
          </cell>
          <cell r="BR14">
            <v>0.60774754750834725</v>
          </cell>
          <cell r="CC14">
            <v>0.56863222312014827</v>
          </cell>
        </row>
        <row r="15">
          <cell r="C15">
            <v>388.71899999999999</v>
          </cell>
          <cell r="N15">
            <v>491.06900000000002</v>
          </cell>
          <cell r="Y15">
            <v>692.11076690499999</v>
          </cell>
          <cell r="AL15">
            <v>26.330073909430716</v>
          </cell>
          <cell r="AV15">
            <v>40.939616816577697</v>
          </cell>
          <cell r="BG15">
            <v>0.52664304904782455</v>
          </cell>
          <cell r="BR15">
            <v>0.54605030867467186</v>
          </cell>
          <cell r="CC15">
            <v>0.64313073410869914</v>
          </cell>
        </row>
        <row r="16">
          <cell r="C16">
            <v>321.7</v>
          </cell>
          <cell r="N16">
            <v>402.43200000000002</v>
          </cell>
          <cell r="Y16">
            <v>365.20456975399998</v>
          </cell>
          <cell r="AL16">
            <v>25.095430525334162</v>
          </cell>
          <cell r="AV16">
            <v>-9.2506138294171532</v>
          </cell>
          <cell r="BG16">
            <v>0.43584457893410189</v>
          </cell>
          <cell r="BR16">
            <v>0.44748928932709164</v>
          </cell>
          <cell r="CC16">
            <v>0.3393593833196078</v>
          </cell>
        </row>
        <row r="17">
          <cell r="C17">
            <v>128.68</v>
          </cell>
          <cell r="N17">
            <v>149.88300000000001</v>
          </cell>
          <cell r="Y17">
            <v>136.70456975400006</v>
          </cell>
          <cell r="AL17">
            <v>16.477308050979179</v>
          </cell>
          <cell r="AV17">
            <v>-8.7924782970716819</v>
          </cell>
          <cell r="BG17">
            <v>0.17433783157364077</v>
          </cell>
          <cell r="BR17">
            <v>0.16666427409403942</v>
          </cell>
          <cell r="CC17">
            <v>0.12703011498442965</v>
          </cell>
        </row>
        <row r="18">
          <cell r="C18">
            <v>193.01999999999998</v>
          </cell>
          <cell r="N18">
            <v>252.54900000000001</v>
          </cell>
          <cell r="Y18">
            <v>228.49999999999991</v>
          </cell>
          <cell r="AL18">
            <v>30.840845508237514</v>
          </cell>
          <cell r="AV18">
            <v>-9.5225085033003865</v>
          </cell>
          <cell r="BG18">
            <v>0.26150674736046114</v>
          </cell>
          <cell r="BR18">
            <v>0.2808250152330522</v>
          </cell>
          <cell r="CC18">
            <v>0.21232926833517815</v>
          </cell>
        </row>
        <row r="19">
          <cell r="C19">
            <v>25.93950000000001</v>
          </cell>
          <cell r="N19">
            <v>114.54689999999982</v>
          </cell>
          <cell r="Y19">
            <v>168.74636304954106</v>
          </cell>
          <cell r="AL19">
            <v>341.59255189961169</v>
          </cell>
          <cell r="AV19">
            <v>47.316394463351962</v>
          </cell>
          <cell r="BG19">
            <v>3.5143271542620896E-2</v>
          </cell>
          <cell r="BR19">
            <v>0.12737185630273276</v>
          </cell>
          <cell r="CC19">
            <v>0.15114317266965599</v>
          </cell>
        </row>
        <row r="20">
          <cell r="C20">
            <v>0</v>
          </cell>
          <cell r="N20">
            <v>14.343999999999999</v>
          </cell>
          <cell r="Y20">
            <v>0</v>
          </cell>
          <cell r="AL20" t="str">
            <v>n.a.</v>
          </cell>
          <cell r="AV20">
            <v>-100</v>
          </cell>
          <cell r="BG20">
            <v>0</v>
          </cell>
          <cell r="BR20">
            <v>1.5949989976214121E-2</v>
          </cell>
          <cell r="CC20">
            <v>0</v>
          </cell>
        </row>
        <row r="21">
          <cell r="C21">
            <v>151.60000000000002</v>
          </cell>
          <cell r="N21">
            <v>195.77462679999999</v>
          </cell>
          <cell r="Y21">
            <v>270.95352384618951</v>
          </cell>
          <cell r="AL21">
            <v>29.138935883904992</v>
          </cell>
          <cell r="AV21">
            <v>38.400735720973181</v>
          </cell>
          <cell r="BG21">
            <v>0.20539023365374531</v>
          </cell>
          <cell r="BR21">
            <v>0.21769404176359874</v>
          </cell>
          <cell r="CC21">
            <v>0.25177839593479073</v>
          </cell>
        </row>
        <row r="23">
          <cell r="C23">
            <v>1355.4</v>
          </cell>
          <cell r="N23">
            <v>1770.2682138</v>
          </cell>
          <cell r="Y23">
            <v>2205.399487031254</v>
          </cell>
          <cell r="AL23">
            <v>30.608544621513943</v>
          </cell>
          <cell r="AV23">
            <v>24.579963072218035</v>
          </cell>
          <cell r="BG23">
            <v>1.8363187512815722</v>
          </cell>
          <cell r="BR23">
            <v>1.9684718534105186</v>
          </cell>
          <cell r="CC23">
            <v>2.0493254243681558</v>
          </cell>
        </row>
        <row r="25">
          <cell r="C25">
            <v>1215.9000000000001</v>
          </cell>
          <cell r="N25">
            <v>1533.5845286000001</v>
          </cell>
          <cell r="Y25">
            <v>1915.3692212066708</v>
          </cell>
          <cell r="AL25">
            <v>62.552194780643113</v>
          </cell>
          <cell r="AV25">
            <v>24.89492333071459</v>
          </cell>
          <cell r="BG25">
            <v>1.6473218014484754</v>
          </cell>
          <cell r="BR25">
            <v>1.7052884731488469</v>
          </cell>
          <cell r="CC25">
            <v>1.7798203296741033</v>
          </cell>
        </row>
        <row r="26">
          <cell r="C26">
            <v>294.5</v>
          </cell>
          <cell r="N26">
            <v>361.848885</v>
          </cell>
          <cell r="Y26">
            <v>386.72142430632664</v>
          </cell>
          <cell r="AL26">
            <v>22.868891341256358</v>
          </cell>
          <cell r="AV26">
            <v>6.8737366169655756</v>
          </cell>
          <cell r="BG26">
            <v>0.39899356075875975</v>
          </cell>
          <cell r="BR26">
            <v>0.40236238766412824</v>
          </cell>
          <cell r="CC26">
            <v>0.35935351016411532</v>
          </cell>
        </row>
        <row r="27">
          <cell r="C27">
            <v>109.7</v>
          </cell>
          <cell r="N27">
            <v>120.9159234</v>
          </cell>
          <cell r="Y27">
            <v>181.51572049261335</v>
          </cell>
          <cell r="AL27">
            <v>10.224178122151306</v>
          </cell>
          <cell r="AV27">
            <v>50.117300838983915</v>
          </cell>
          <cell r="BG27">
            <v>0.14862340786158218</v>
          </cell>
          <cell r="BR27">
            <v>0.13445397143019205</v>
          </cell>
          <cell r="CC27">
            <v>0.16867002242244777</v>
          </cell>
        </row>
        <row r="28">
          <cell r="C28">
            <v>811.7</v>
          </cell>
          <cell r="N28">
            <v>1050.8197202000001</v>
          </cell>
          <cell r="Y28">
            <v>1347.1320764077309</v>
          </cell>
          <cell r="AL28">
            <v>29.459125317235447</v>
          </cell>
          <cell r="AV28">
            <v>28.198210455294294</v>
          </cell>
          <cell r="BG28">
            <v>1.0997048328281336</v>
          </cell>
          <cell r="BR28">
            <v>1.1684721140545267</v>
          </cell>
          <cell r="CC28">
            <v>1.2517967970875403</v>
          </cell>
        </row>
        <row r="30">
          <cell r="C30">
            <v>139.5</v>
          </cell>
          <cell r="N30">
            <v>236.68368520000001</v>
          </cell>
          <cell r="Y30">
            <v>290.03026582458335</v>
          </cell>
          <cell r="AL30">
            <v>69.665724157706109</v>
          </cell>
          <cell r="AV30">
            <v>22.539187937480754</v>
          </cell>
          <cell r="BG30">
            <v>0.18899694983309673</v>
          </cell>
          <cell r="BR30">
            <v>0.26318338026167171</v>
          </cell>
          <cell r="CC30">
            <v>0.26950509469405265</v>
          </cell>
        </row>
        <row r="31">
          <cell r="C31">
            <v>97.1</v>
          </cell>
          <cell r="N31">
            <v>175.18020000000001</v>
          </cell>
          <cell r="Y31">
            <v>201.8348269</v>
          </cell>
          <cell r="AL31">
            <v>80.412152420185407</v>
          </cell>
          <cell r="AV31">
            <v>15.215547704592169</v>
          </cell>
          <cell r="BG31">
            <v>0.13155271561859277</v>
          </cell>
          <cell r="BR31">
            <v>0.19479381163072959</v>
          </cell>
          <cell r="CC31">
            <v>0.18755116463997529</v>
          </cell>
        </row>
        <row r="32">
          <cell r="C32">
            <v>42.4</v>
          </cell>
          <cell r="N32">
            <v>61.5034852</v>
          </cell>
          <cell r="Y32">
            <v>88.195438924583343</v>
          </cell>
          <cell r="AL32">
            <v>45.055389622641506</v>
          </cell>
          <cell r="AV32">
            <v>43.39909134870188</v>
          </cell>
          <cell r="BG32">
            <v>5.7444234214503953E-2</v>
          </cell>
          <cell r="BR32">
            <v>6.8389568630942116E-2</v>
          </cell>
          <cell r="CC32">
            <v>8.1953930054077376E-2</v>
          </cell>
        </row>
        <row r="34">
          <cell r="C34">
            <v>-3.8000000000001819</v>
          </cell>
          <cell r="N34">
            <v>-19.891687000000047</v>
          </cell>
          <cell r="Y34">
            <v>-129.41496909427769</v>
          </cell>
          <cell r="AL34">
            <v>423.46544736839718</v>
          </cell>
          <cell r="AV34">
            <v>550.59825792692891</v>
          </cell>
          <cell r="BG34">
            <v>-5.1483040097906052E-3</v>
          </cell>
          <cell r="BR34">
            <v>-6.1688198578619957E-3</v>
          </cell>
          <cell r="CC34">
            <v>-0.11591472945767765</v>
          </cell>
        </row>
        <row r="35">
          <cell r="CC35" t="str">
            <v/>
          </cell>
        </row>
        <row r="36">
          <cell r="C36">
            <v>152.9</v>
          </cell>
          <cell r="N36">
            <v>355.98207019999995</v>
          </cell>
          <cell r="Y36">
            <v>445.61932095476669</v>
          </cell>
          <cell r="AL36">
            <v>132.82018979725305</v>
          </cell>
          <cell r="AV36">
            <v>25.180271215459314</v>
          </cell>
          <cell r="BG36">
            <v>0.20715149555183146</v>
          </cell>
          <cell r="BR36">
            <v>0.39583870966271273</v>
          </cell>
          <cell r="CC36">
            <v>0.41408325765577492</v>
          </cell>
        </row>
        <row r="37">
          <cell r="C37">
            <v>152.9</v>
          </cell>
          <cell r="N37">
            <v>355.98207019999995</v>
          </cell>
          <cell r="Y37">
            <v>445.61932095476669</v>
          </cell>
          <cell r="AL37">
            <v>132.82018979725305</v>
          </cell>
          <cell r="AV37">
            <v>25.180271215459314</v>
          </cell>
          <cell r="BG37">
            <v>0.20715149555183146</v>
          </cell>
          <cell r="BR37">
            <v>0.39583870966271273</v>
          </cell>
          <cell r="CC37">
            <v>0.41408325765577492</v>
          </cell>
        </row>
        <row r="38">
          <cell r="N38">
            <v>0</v>
          </cell>
          <cell r="AL38" t="str">
            <v>n.a.</v>
          </cell>
          <cell r="AV38" t="str">
            <v>n.a.</v>
          </cell>
          <cell r="BG38">
            <v>0</v>
          </cell>
          <cell r="BR38">
            <v>0</v>
          </cell>
          <cell r="CC38" t="str">
            <v/>
          </cell>
        </row>
        <row r="40">
          <cell r="C40">
            <v>1508.3000000000002</v>
          </cell>
          <cell r="N40">
            <v>2126.2502839999997</v>
          </cell>
          <cell r="Y40">
            <v>2651.0188079860209</v>
          </cell>
          <cell r="AL40">
            <v>40.969985016243427</v>
          </cell>
          <cell r="AV40">
            <v>24.680468143138935</v>
          </cell>
          <cell r="BG40">
            <v>2.0434702468334036</v>
          </cell>
          <cell r="BR40">
            <v>2.3643105630732313</v>
          </cell>
          <cell r="CC40">
            <v>2.4634086820239309</v>
          </cell>
        </row>
        <row r="42">
          <cell r="C42">
            <v>-156.70000000000027</v>
          </cell>
          <cell r="N42">
            <v>-375.87375719999977</v>
          </cell>
          <cell r="Y42">
            <v>-581.9088414490443</v>
          </cell>
          <cell r="AL42">
            <v>139.86838366304983</v>
          </cell>
          <cell r="AV42">
            <v>54.814969202389598</v>
          </cell>
          <cell r="BG42">
            <v>-0.21229979956162204</v>
          </cell>
          <cell r="BR42">
            <v>-0.40200752952057472</v>
          </cell>
          <cell r="CC42">
            <v>-0.52120559466701688</v>
          </cell>
        </row>
        <row r="44">
          <cell r="C44">
            <v>21.799999999999997</v>
          </cell>
          <cell r="N44">
            <v>30.170460279310003</v>
          </cell>
          <cell r="Y44">
            <v>55.658390556203329</v>
          </cell>
          <cell r="AL44">
            <v>38.396606785825725</v>
          </cell>
          <cell r="AV44">
            <v>84.47975284743066</v>
          </cell>
          <cell r="BG44">
            <v>2.953500721406099E-2</v>
          </cell>
          <cell r="BR44">
            <v>3.354842017796715E-2</v>
          </cell>
          <cell r="CC44">
            <v>5.1719498221060159E-2</v>
          </cell>
        </row>
        <row r="46">
          <cell r="C46">
            <v>-178.50000000000028</v>
          </cell>
          <cell r="N46">
            <v>-406.04421747930979</v>
          </cell>
          <cell r="Y46">
            <v>-637.25664233272767</v>
          </cell>
          <cell r="AL46">
            <v>101.4717768772241</v>
          </cell>
          <cell r="AV46">
            <v>56.942671487545418</v>
          </cell>
          <cell r="BG46">
            <v>-0.24183480677568303</v>
          </cell>
          <cell r="BR46">
            <v>-0.43555594969854189</v>
          </cell>
          <cell r="CC46">
            <v>-0.57077965406995845</v>
          </cell>
        </row>
        <row r="48">
          <cell r="C48">
            <v>178.49999999999997</v>
          </cell>
          <cell r="N48">
            <v>406.35880005999991</v>
          </cell>
          <cell r="Y48">
            <v>786.32312548603068</v>
          </cell>
          <cell r="AL48">
            <v>127.65198882913165</v>
          </cell>
          <cell r="AV48">
            <v>93.504638110440339</v>
          </cell>
          <cell r="BG48">
            <v>0.24183480677568286</v>
          </cell>
          <cell r="BR48">
            <v>0.45185574370492176</v>
          </cell>
          <cell r="CC48">
            <v>0.73067577203273282</v>
          </cell>
        </row>
        <row r="50">
          <cell r="C50">
            <v>-20</v>
          </cell>
          <cell r="N50">
            <v>368.28438698000002</v>
          </cell>
          <cell r="Y50">
            <v>1057.3233530525597</v>
          </cell>
          <cell r="AL50">
            <v>-1941.4219349</v>
          </cell>
          <cell r="AV50">
            <v>187.09426476718343</v>
          </cell>
          <cell r="BG50">
            <v>-2.7096336893633929E-2</v>
          </cell>
          <cell r="BR50">
            <v>0.40951842447902703</v>
          </cell>
          <cell r="CC50">
            <v>0.98249756650917885</v>
          </cell>
        </row>
        <row r="51">
          <cell r="C51">
            <v>55.2</v>
          </cell>
          <cell r="N51">
            <v>464.97001040000004</v>
          </cell>
          <cell r="Y51">
            <v>1156.427368084393</v>
          </cell>
          <cell r="AL51">
            <v>742.33697536231875</v>
          </cell>
          <cell r="AV51">
            <v>148.71009790277711</v>
          </cell>
          <cell r="BG51">
            <v>7.4785889826429683E-2</v>
          </cell>
          <cell r="BR51">
            <v>0.517029211176811</v>
          </cell>
          <cell r="CC51">
            <v>1.0745880829240047</v>
          </cell>
        </row>
        <row r="52">
          <cell r="C52">
            <v>75.2</v>
          </cell>
          <cell r="N52">
            <v>96.685623419999999</v>
          </cell>
          <cell r="Y52">
            <v>99.104015031833342</v>
          </cell>
          <cell r="AL52">
            <v>28.571307739361696</v>
          </cell>
          <cell r="AV52">
            <v>2.5012939114307686</v>
          </cell>
          <cell r="BG52">
            <v>0.10188222672006361</v>
          </cell>
          <cell r="BR52">
            <v>0.10751078669778397</v>
          </cell>
          <cell r="CC52">
            <v>9.209051641482574E-2</v>
          </cell>
        </row>
        <row r="54">
          <cell r="C54">
            <v>189</v>
          </cell>
          <cell r="N54">
            <v>139.33639999999997</v>
          </cell>
          <cell r="Y54">
            <v>1085.5462213390001</v>
          </cell>
          <cell r="AL54">
            <v>-26.277037037037054</v>
          </cell>
          <cell r="AV54">
            <v>679.08301157414735</v>
          </cell>
          <cell r="BG54">
            <v>0.25606038364484074</v>
          </cell>
          <cell r="BR54">
            <v>0.1549368504825544</v>
          </cell>
          <cell r="CC54">
            <v>1.0087231287567937</v>
          </cell>
        </row>
        <row r="55">
          <cell r="C55">
            <v>338.7</v>
          </cell>
          <cell r="N55">
            <v>581.48199999999997</v>
          </cell>
          <cell r="Y55">
            <v>1294.443394439</v>
          </cell>
          <cell r="AL55">
            <v>71.680543253616776</v>
          </cell>
          <cell r="AV55">
            <v>122.61108588726736</v>
          </cell>
          <cell r="BG55">
            <v>0.45887646529369081</v>
          </cell>
          <cell r="BR55">
            <v>0.64658617340692548</v>
          </cell>
          <cell r="CC55">
            <v>1.2028368439498356</v>
          </cell>
        </row>
        <row r="56">
          <cell r="C56">
            <v>149.69999999999999</v>
          </cell>
          <cell r="N56">
            <v>442.1456</v>
          </cell>
          <cell r="Y56">
            <v>208.8971731</v>
          </cell>
          <cell r="AL56">
            <v>195.35444221776888</v>
          </cell>
          <cell r="AV56">
            <v>-52.753759598648053</v>
          </cell>
          <cell r="BG56">
            <v>0.20281608164885004</v>
          </cell>
          <cell r="BR56">
            <v>0.49164932292437108</v>
          </cell>
          <cell r="CC56">
            <v>0.19411371519304194</v>
          </cell>
        </row>
        <row r="58">
          <cell r="C58">
            <v>9.0999999999999659</v>
          </cell>
          <cell r="N58">
            <v>-101.26198692000006</v>
          </cell>
          <cell r="Y58">
            <v>-1521.0055514055289</v>
          </cell>
          <cell r="AL58">
            <v>-1212.7690870329718</v>
          </cell>
          <cell r="AV58">
            <v>1402.0498784081415</v>
          </cell>
          <cell r="BG58">
            <v>1.2328833286603405E-2</v>
          </cell>
          <cell r="BR58">
            <v>-0.11259953125665965</v>
          </cell>
          <cell r="CC58">
            <v>-1.4133654085937868</v>
          </cell>
        </row>
        <row r="59">
          <cell r="C59">
            <v>0</v>
          </cell>
          <cell r="N59">
            <v>0</v>
          </cell>
          <cell r="Y59">
            <v>91.614049333333355</v>
          </cell>
          <cell r="AL59" t="str">
            <v>n.a.</v>
          </cell>
          <cell r="AV59" t="str">
            <v>n.a.</v>
          </cell>
          <cell r="BG59">
            <v>0</v>
          </cell>
          <cell r="BR59">
            <v>0</v>
          </cell>
          <cell r="CC59">
            <v>8.5130608595928206E-2</v>
          </cell>
        </row>
        <row r="60">
          <cell r="C60">
            <v>69.3</v>
          </cell>
          <cell r="N60">
            <v>-88.561513997600088</v>
          </cell>
          <cell r="Y60">
            <v>-1560.4291113079034</v>
          </cell>
          <cell r="AL60">
            <v>-951.9088105132513</v>
          </cell>
          <cell r="AV60">
            <v>1661.9720360135095</v>
          </cell>
          <cell r="BG60">
            <v>9.3888807336441601E-2</v>
          </cell>
          <cell r="BR60">
            <v>-9.8477081744288056E-2</v>
          </cell>
          <cell r="CC60">
            <v>-1.4499989999690135</v>
          </cell>
        </row>
        <row r="61">
          <cell r="C61">
            <v>-60.200000000000031</v>
          </cell>
          <cell r="N61">
            <v>-12.70047292239996</v>
          </cell>
          <cell r="Y61">
            <v>-52.190489430958706</v>
          </cell>
          <cell r="AL61">
            <v>-78.902868899667851</v>
          </cell>
          <cell r="AV61">
            <v>310.93343334412202</v>
          </cell>
          <cell r="BG61">
            <v>-8.1559974049838196E-2</v>
          </cell>
          <cell r="BR61">
            <v>-1.4122449512371599E-2</v>
          </cell>
          <cell r="CC61">
            <v>-4.8497017220701599E-2</v>
          </cell>
        </row>
        <row r="63">
          <cell r="C63">
            <v>0.4</v>
          </cell>
          <cell r="N63">
            <v>0</v>
          </cell>
          <cell r="Y63">
            <v>164.4591025</v>
          </cell>
          <cell r="AL63">
            <v>167.65910249999999</v>
          </cell>
          <cell r="AV63" t="str">
            <v>n.a.</v>
          </cell>
          <cell r="BG63">
            <v>5.4192673787267884E-4</v>
          </cell>
          <cell r="BR63">
            <v>0</v>
          </cell>
          <cell r="CC63">
            <v>0.1528204853605474</v>
          </cell>
        </row>
        <row r="65">
          <cell r="C65">
            <v>-0.21586306542070674</v>
          </cell>
          <cell r="N65">
            <v>-0.40200752952057472</v>
          </cell>
          <cell r="Y65">
            <v>-0.52120559466701688</v>
          </cell>
          <cell r="CC65">
            <v>-0.52120559466701688</v>
          </cell>
        </row>
        <row r="66">
          <cell r="C66">
            <v>-0.24597064588245593</v>
          </cell>
          <cell r="N66">
            <v>-0.43555594969854189</v>
          </cell>
          <cell r="Y66">
            <v>-0.57077965406995845</v>
          </cell>
          <cell r="CC66">
            <v>-0.57077965406995845</v>
          </cell>
        </row>
        <row r="67">
          <cell r="C67">
            <v>35781.130639351853</v>
          </cell>
        </row>
        <row r="68">
          <cell r="C68">
            <v>-3.1263880373444408E-13</v>
          </cell>
          <cell r="N68">
            <v>0.31458258069011436</v>
          </cell>
          <cell r="Y68">
            <v>-0.98093126158437371</v>
          </cell>
          <cell r="BG68">
            <v>73810715</v>
          </cell>
        </row>
        <row r="69">
          <cell r="N69">
            <v>3.9322822586264294E-2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2"/>
  <sheetViews>
    <sheetView showGridLines="0" topLeftCell="A31" zoomScale="85" zoomScaleNormal="85" workbookViewId="0"/>
  </sheetViews>
  <sheetFormatPr baseColWidth="10" defaultRowHeight="14.4" x14ac:dyDescent="0.3"/>
  <cols>
    <col min="2" max="2" width="145.33203125" bestFit="1" customWidth="1"/>
  </cols>
  <sheetData>
    <row r="2" spans="1:2" ht="15.6" x14ac:dyDescent="0.3">
      <c r="A2" s="278" t="s">
        <v>509</v>
      </c>
      <c r="B2" s="278"/>
    </row>
    <row r="3" spans="1:2" x14ac:dyDescent="0.3">
      <c r="A3" s="279" t="s">
        <v>510</v>
      </c>
      <c r="B3" s="279"/>
    </row>
    <row r="4" spans="1:2" x14ac:dyDescent="0.3">
      <c r="A4" s="279" t="s">
        <v>533</v>
      </c>
      <c r="B4" s="279"/>
    </row>
    <row r="5" spans="1:2" ht="15" thickBot="1" x14ac:dyDescent="0.35"/>
    <row r="6" spans="1:2" s="263" customFormat="1" ht="20.399999999999999" customHeight="1" x14ac:dyDescent="0.3">
      <c r="A6" s="262" t="str">
        <f>POBLACIÓN_2018!A2</f>
        <v>Tabla 1.</v>
      </c>
      <c r="B6" s="241" t="str">
        <f>POBLACIÓN_2018!A3</f>
        <v>Población por municipios Departamento De Antioquia 2018 (Fuente:  DANE. Información CNPV 2018)</v>
      </c>
    </row>
    <row r="7" spans="1:2" s="263" customFormat="1" ht="20.399999999999999" customHeight="1" x14ac:dyDescent="0.3">
      <c r="A7" s="264" t="str">
        <f>POBLACIÓN_2018!I2</f>
        <v>Tabla 2.</v>
      </c>
      <c r="B7" s="265" t="str">
        <f>POBLACIÓN_2018!I3</f>
        <v>Población por zonas Departamento De Antioquia 2018 (Fuente:  DANE. Información CNPV 2018)</v>
      </c>
    </row>
    <row r="8" spans="1:2" s="263" customFormat="1" ht="20.399999999999999" customHeight="1" x14ac:dyDescent="0.3">
      <c r="A8" s="264" t="str">
        <f>POBLACIÓN_2018!M2</f>
        <v>Tabla 3.</v>
      </c>
      <c r="B8" s="265" t="str">
        <f>POBLACIÓN_2018!M3</f>
        <v>Población por subregiones Departamento De Antioquia 2018 (Fuente:  DANE. Información CNPV 2018)</v>
      </c>
    </row>
    <row r="9" spans="1:2" s="263" customFormat="1" ht="20.399999999999999" customHeight="1" x14ac:dyDescent="0.3">
      <c r="A9" s="264" t="str">
        <f>'PIB Municipios 2018'!A2:AQ2</f>
        <v>Tabla 4.</v>
      </c>
      <c r="B9" s="265" t="str">
        <f>'PIB Municipios 2018'!A3</f>
        <v xml:space="preserve">Valor agregado por actividad y subactividad económica y PIB para los municipios de Antioquia </v>
      </c>
    </row>
    <row r="10" spans="1:2" s="263" customFormat="1" ht="20.399999999999999" customHeight="1" x14ac:dyDescent="0.3">
      <c r="A10" s="264" t="str">
        <f>'PIB Zonas 2018'!A1:AL1</f>
        <v>Tabla 5.</v>
      </c>
      <c r="B10" s="242" t="str">
        <f>'PIB Zonas 2018'!A2</f>
        <v xml:space="preserve">Valor agregado por actividad y subactividad económica y PIB para las zonas de Antioquia </v>
      </c>
    </row>
    <row r="11" spans="1:2" s="263" customFormat="1" ht="20.399999999999999" customHeight="1" x14ac:dyDescent="0.3">
      <c r="A11" s="264" t="str">
        <f>'PIB Zonas 2018'!A35:AI35</f>
        <v>Tabla 6.</v>
      </c>
      <c r="B11" s="265" t="str">
        <f>'PIB Zonas 2018'!A36</f>
        <v>Participación de cada actividad y subactividad de la economía dentro del valor agregado de la zona 2018</v>
      </c>
    </row>
    <row r="12" spans="1:2" s="263" customFormat="1" ht="20.399999999999999" customHeight="1" x14ac:dyDescent="0.3">
      <c r="A12" s="264" t="str">
        <f>'PIB Subregiones 2018'!A1:AL1</f>
        <v>Tabla 7.</v>
      </c>
      <c r="B12" s="265" t="str">
        <f>'PIB Subregiones 2018'!A2</f>
        <v xml:space="preserve">Valor agregado por actividad y subactividad económica y PIB para las subregiones de Antioquia </v>
      </c>
    </row>
    <row r="13" spans="1:2" s="263" customFormat="1" ht="20.399999999999999" customHeight="1" x14ac:dyDescent="0.3">
      <c r="A13" s="264" t="str">
        <f>'PIB Subregiones 2018'!A19:AI19</f>
        <v>Tabla 8.</v>
      </c>
      <c r="B13" s="242" t="str">
        <f>'PIB Subregiones 2018'!A20</f>
        <v>Participación de cada actividad y subactividad de la economía dentro del valor agregado de la subregión 2018</v>
      </c>
    </row>
    <row r="14" spans="1:2" s="263" customFormat="1" ht="20.399999999999999" customHeight="1" x14ac:dyDescent="0.3">
      <c r="A14" s="264" t="str">
        <f>'PIB Provincias  2018'!A1:AK1</f>
        <v>Tabla 9.</v>
      </c>
      <c r="B14" s="242" t="str">
        <f>'PIB Provincias  2018'!A2</f>
        <v xml:space="preserve">Valor agregado por actividad y subactividad  económica y PIB para las provincias de Antioquia </v>
      </c>
    </row>
    <row r="15" spans="1:2" s="263" customFormat="1" ht="20.399999999999999" customHeight="1" x14ac:dyDescent="0.3">
      <c r="A15" s="264" t="str">
        <f>'PIB Provincias  2018'!A19:AH19</f>
        <v>Tabla 10.</v>
      </c>
      <c r="B15" s="242" t="str">
        <f>'PIB Provincias  2018'!A20</f>
        <v>Participación de cada actividad y subactividad de la economía dentro del valor agregado de la provincia 2018</v>
      </c>
    </row>
    <row r="16" spans="1:2" s="263" customFormat="1" ht="20.399999999999999" customHeight="1" x14ac:dyDescent="0.3">
      <c r="A16" s="264" t="str">
        <f>ValorAgregadoActividad!A2</f>
        <v>Tabla 11.</v>
      </c>
      <c r="B16" s="242" t="str">
        <f>ValorAgregadoActividad!A3</f>
        <v>Valor agregado por actividades de la economía para los municipios de Antioquia</v>
      </c>
    </row>
    <row r="17" spans="1:2" s="263" customFormat="1" ht="20.399999999999999" customHeight="1" x14ac:dyDescent="0.3">
      <c r="A17" s="264" t="str">
        <f>ValorAgregadoActividad!F136</f>
        <v>Tabla 12.</v>
      </c>
      <c r="B17" s="242" t="str">
        <f>ValorAgregadoActividad!F137</f>
        <v>Valor agregado por actividad de la economía por  zonas de Antioquia</v>
      </c>
    </row>
    <row r="18" spans="1:2" s="263" customFormat="1" ht="20.399999999999999" customHeight="1" x14ac:dyDescent="0.3">
      <c r="A18" s="264" t="str">
        <f>ValorAgregadoActividad!F170</f>
        <v>Tabla 13.</v>
      </c>
      <c r="B18" s="242" t="str">
        <f>ValorAgregadoActividad!F171</f>
        <v>Valor agregado por actividad de la economía en las subregiones de Antioquia</v>
      </c>
    </row>
    <row r="19" spans="1:2" s="263" customFormat="1" ht="20.399999999999999" customHeight="1" x14ac:dyDescent="0.3">
      <c r="A19" s="264" t="str">
        <f>ValorAgregadoActividad!F188</f>
        <v>Tabla 14.</v>
      </c>
      <c r="B19" s="242" t="str">
        <f>ValorAgregadoActividad!F189</f>
        <v>Participación de cada actividad de la economía dentro de las subregiones, con relación al total del Valor Agregado en cada Subregión</v>
      </c>
    </row>
    <row r="20" spans="1:2" s="263" customFormat="1" ht="20.399999999999999" customHeight="1" x14ac:dyDescent="0.3">
      <c r="A20" s="264" t="str">
        <f>ValorAgregadoActividad!F204</f>
        <v>Tabla 15.</v>
      </c>
      <c r="B20" s="242" t="str">
        <f>ValorAgregadoActividad!F205</f>
        <v>Participación de cada actividad de la economía dentro de las subregiones</v>
      </c>
    </row>
    <row r="21" spans="1:2" s="263" customFormat="1" ht="20.399999999999999" customHeight="1" x14ac:dyDescent="0.3">
      <c r="A21" s="264" t="str">
        <f>PIB_Percapita!A2</f>
        <v>Tabla 16.</v>
      </c>
      <c r="B21" s="242" t="str">
        <f>PIB_Percapita!A3</f>
        <v>PIB per cápita para los municipios de Antioquia</v>
      </c>
    </row>
    <row r="22" spans="1:2" s="263" customFormat="1" ht="20.399999999999999" customHeight="1" x14ac:dyDescent="0.3">
      <c r="A22" s="264" t="str">
        <f>PIB_Percapita!P2</f>
        <v>Tabla 17.</v>
      </c>
      <c r="B22" s="242" t="str">
        <f>PIB_Percapita!P3</f>
        <v xml:space="preserve">PIB per cápita para las zonas de Antioquia </v>
      </c>
    </row>
    <row r="23" spans="1:2" s="263" customFormat="1" ht="20.399999999999999" customHeight="1" x14ac:dyDescent="0.3">
      <c r="A23" s="264" t="str">
        <f>PIB_Percapita!Y2</f>
        <v>Tabla 18.</v>
      </c>
      <c r="B23" s="242" t="str">
        <f>PIB_Percapita!Y3</f>
        <v xml:space="preserve">PIB per cápita para las subregiones de Antioquia </v>
      </c>
    </row>
    <row r="24" spans="1:2" s="263" customFormat="1" ht="20.399999999999999" customHeight="1" x14ac:dyDescent="0.3">
      <c r="A24" s="264" t="str">
        <f>'G CoeficienteEspecializació_Sub'!A2:O2</f>
        <v>Tabla 19.</v>
      </c>
      <c r="B24" s="242" t="str">
        <f>'G CoeficienteEspecializació_Sub'!A3</f>
        <v xml:space="preserve">Participación de cada sector de la economía dentro del valor agregado de la subregión </v>
      </c>
    </row>
    <row r="25" spans="1:2" s="263" customFormat="1" ht="20.399999999999999" customHeight="1" x14ac:dyDescent="0.3">
      <c r="A25" s="264" t="str">
        <f>'G CoeficienteEspecializació_Sub'!A19:N19</f>
        <v>Tabla 20.</v>
      </c>
      <c r="B25" s="242" t="str">
        <f>'G CoeficienteEspecializació_Sub'!A20</f>
        <v>Coeficientes de especialización subregional. Precios corrientes, 2018 preliminar</v>
      </c>
    </row>
    <row r="26" spans="1:2" s="263" customFormat="1" ht="20.399999999999999" customHeight="1" x14ac:dyDescent="0.3">
      <c r="A26" s="264" t="str">
        <f>ValorAgr.SectoresEconomicos!A2</f>
        <v>Tabla 21.</v>
      </c>
      <c r="B26" s="265" t="str">
        <f>ValorAgr.SectoresEconomicos!A3</f>
        <v>Valor Agregado por sectores económicos y municipios</v>
      </c>
    </row>
    <row r="27" spans="1:2" s="263" customFormat="1" ht="20.399999999999999" customHeight="1" x14ac:dyDescent="0.3">
      <c r="A27" s="264" t="str">
        <f>ValorAgr.SectoresEconomicos!F136</f>
        <v>Tabla 22.</v>
      </c>
      <c r="B27" s="265" t="str">
        <f>ValorAgr.SectoresEconomicos!F137</f>
        <v>Valor agregado por sectores económicos por  subregiones de Antioquia</v>
      </c>
    </row>
    <row r="28" spans="1:2" s="263" customFormat="1" ht="20.399999999999999" customHeight="1" x14ac:dyDescent="0.3">
      <c r="A28" s="266" t="str">
        <f>ValorAgr.SectoresEconomicos!F153</f>
        <v>Tabla 23.</v>
      </c>
      <c r="B28" s="242" t="str">
        <f>ValorAgr.SectoresEconomicos!F154</f>
        <v>Valor agregado por  sectores económicos por zonas de Antioquia</v>
      </c>
    </row>
    <row r="29" spans="1:2" s="263" customFormat="1" ht="20.399999999999999" customHeight="1" thickBot="1" x14ac:dyDescent="0.35">
      <c r="A29" s="267" t="str">
        <f>ValorAgr.SectoresEconomicos!G187</f>
        <v>Tabla 24.</v>
      </c>
      <c r="B29" s="268" t="str">
        <f>ValorAgr.SectoresEconomicos!G188</f>
        <v>Valor agregado por sectores económicos por provincias de Antioquia</v>
      </c>
    </row>
    <row r="30" spans="1:2" ht="20.399999999999999" customHeight="1" thickBot="1" x14ac:dyDescent="0.35">
      <c r="A30" s="260"/>
      <c r="B30" s="261"/>
    </row>
    <row r="31" spans="1:2" ht="20.399999999999999" customHeight="1" thickBot="1" x14ac:dyDescent="0.35">
      <c r="A31" s="286" t="s">
        <v>537</v>
      </c>
      <c r="B31" s="287"/>
    </row>
    <row r="32" spans="1:2" ht="20.399999999999999" customHeight="1" x14ac:dyDescent="0.3">
      <c r="A32" s="288" t="s">
        <v>540</v>
      </c>
      <c r="B32" s="289"/>
    </row>
    <row r="33" spans="1:2" ht="20.399999999999999" customHeight="1" x14ac:dyDescent="0.3">
      <c r="A33" s="274" t="s">
        <v>541</v>
      </c>
      <c r="B33" s="275"/>
    </row>
    <row r="34" spans="1:2" ht="20.399999999999999" customHeight="1" x14ac:dyDescent="0.3">
      <c r="A34" s="274" t="s">
        <v>542</v>
      </c>
      <c r="B34" s="275"/>
    </row>
    <row r="35" spans="1:2" ht="20.399999999999999" customHeight="1" x14ac:dyDescent="0.3">
      <c r="A35" s="274" t="s">
        <v>543</v>
      </c>
      <c r="B35" s="275"/>
    </row>
    <row r="36" spans="1:2" ht="20.399999999999999" customHeight="1" x14ac:dyDescent="0.3">
      <c r="A36" s="274" t="s">
        <v>544</v>
      </c>
      <c r="B36" s="275"/>
    </row>
    <row r="37" spans="1:2" ht="20.399999999999999" customHeight="1" x14ac:dyDescent="0.3">
      <c r="A37" s="274" t="s">
        <v>545</v>
      </c>
      <c r="B37" s="275"/>
    </row>
    <row r="38" spans="1:2" ht="20.399999999999999" customHeight="1" x14ac:dyDescent="0.3">
      <c r="A38" s="274" t="s">
        <v>546</v>
      </c>
      <c r="B38" s="275"/>
    </row>
    <row r="39" spans="1:2" ht="20.399999999999999" customHeight="1" x14ac:dyDescent="0.3">
      <c r="A39" s="274" t="s">
        <v>547</v>
      </c>
      <c r="B39" s="275"/>
    </row>
    <row r="40" spans="1:2" ht="20.399999999999999" customHeight="1" x14ac:dyDescent="0.3">
      <c r="A40" s="274" t="s">
        <v>548</v>
      </c>
      <c r="B40" s="275"/>
    </row>
    <row r="41" spans="1:2" ht="20.399999999999999" customHeight="1" x14ac:dyDescent="0.3">
      <c r="A41" s="274" t="s">
        <v>549</v>
      </c>
      <c r="B41" s="275"/>
    </row>
    <row r="42" spans="1:2" ht="20.399999999999999" customHeight="1" x14ac:dyDescent="0.3">
      <c r="A42" s="274" t="s">
        <v>550</v>
      </c>
      <c r="B42" s="275"/>
    </row>
    <row r="43" spans="1:2" ht="20.399999999999999" customHeight="1" x14ac:dyDescent="0.3">
      <c r="A43" s="274" t="s">
        <v>551</v>
      </c>
      <c r="B43" s="275"/>
    </row>
    <row r="44" spans="1:2" ht="20.399999999999999" customHeight="1" x14ac:dyDescent="0.3">
      <c r="A44" s="274" t="s">
        <v>552</v>
      </c>
      <c r="B44" s="275"/>
    </row>
    <row r="45" spans="1:2" ht="20.399999999999999" customHeight="1" thickBot="1" x14ac:dyDescent="0.35">
      <c r="A45" s="276" t="s">
        <v>553</v>
      </c>
      <c r="B45" s="277"/>
    </row>
    <row r="46" spans="1:2" x14ac:dyDescent="0.3">
      <c r="A46" s="239"/>
      <c r="B46" s="240"/>
    </row>
    <row r="47" spans="1:2" x14ac:dyDescent="0.3">
      <c r="A47" s="284" t="s">
        <v>535</v>
      </c>
      <c r="B47" s="285"/>
    </row>
    <row r="48" spans="1:2" x14ac:dyDescent="0.3">
      <c r="A48" s="280" t="s">
        <v>536</v>
      </c>
      <c r="B48" s="281"/>
    </row>
    <row r="49" spans="1:2" x14ac:dyDescent="0.3">
      <c r="A49" s="280"/>
      <c r="B49" s="281"/>
    </row>
    <row r="50" spans="1:2" x14ac:dyDescent="0.3">
      <c r="A50" s="280"/>
      <c r="B50" s="281"/>
    </row>
    <row r="51" spans="1:2" x14ac:dyDescent="0.3">
      <c r="A51" s="280"/>
      <c r="B51" s="281"/>
    </row>
    <row r="52" spans="1:2" ht="30.6" customHeight="1" x14ac:dyDescent="0.3">
      <c r="A52" s="282"/>
      <c r="B52" s="283"/>
    </row>
  </sheetData>
  <mergeCells count="20">
    <mergeCell ref="A2:B2"/>
    <mergeCell ref="A3:B3"/>
    <mergeCell ref="A4:B4"/>
    <mergeCell ref="A48:B52"/>
    <mergeCell ref="A47:B47"/>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s>
  <hyperlinks>
    <hyperlink ref="B6" location="POBLACIÓN_2018!A1" display="POBLACIÓN_2018!A1"/>
    <hyperlink ref="B7" location="POBLACIÓN_2018!A1" display="POBLACIÓN_2018!A1"/>
    <hyperlink ref="B8" location="POBLACIÓN_2018!A1" display="POBLACIÓN_2018!A1"/>
    <hyperlink ref="B9" location="'PIB Municipios 2018'!A1" display="'PIB Municipios 2018'!A1"/>
    <hyperlink ref="B10" location="'PIB Zonas 2018'!A1" display="'PIB Zonas 2018'!A1"/>
    <hyperlink ref="B11" location="'PIB Zonas 2018'!A39" display="'PIB Zonas 2018'!A39"/>
    <hyperlink ref="B12" location="'PIB Subregiones 2018'!A1" display="'PIB Subregiones 2018'!A1"/>
    <hyperlink ref="B13" location="'PIB Subregiones 2018'!A22" display="'PIB Subregiones 2018'!A22"/>
    <hyperlink ref="B14" location="'PIB Provincias  2018'!A1" display="'PIB Provincias  2018'!A1"/>
    <hyperlink ref="B15" location="'PIB Provincias  2018'!A22" display="'PIB Provincias  2018'!A22"/>
    <hyperlink ref="B16" location="ValorAgregadoActividad!A1" display="ValorAgregadoActividad!A1"/>
    <hyperlink ref="B17" location="ValorAgregadoActividad!F140" display="ValorAgregadoActividad!F140"/>
    <hyperlink ref="B18" location="ValorAgregadoActividad!F174" display="ValorAgregadoActividad!F174"/>
    <hyperlink ref="B19" location="ValorAgregadoActividad!F190" display="ValorAgregadoActividad!F190"/>
    <hyperlink ref="B20" location="ValorAgregadoActividad!F206" display="ValorAgregadoActividad!F206"/>
    <hyperlink ref="B21" location="PIB_Percapita!A1" display="PIB_Percapita!A1"/>
    <hyperlink ref="B22" location="PIB_Percapita!P3" display="PIB_Percapita!P3"/>
    <hyperlink ref="B23" location="PIB_Percapita!Y4" display="PIB_Percapita!Y4"/>
    <hyperlink ref="B24" location="'G CoeficienteEspecializació_Sub'!A1" display="'G CoeficienteEspecializació_Sub'!A1"/>
    <hyperlink ref="B25" location="'G CoeficienteEspecializació_Sub'!A21" display="'G CoeficienteEspecializació_Sub'!A21"/>
    <hyperlink ref="B26" location="ValorAgr.SectoresEconomicos!A2" display="ValorAgr.SectoresEconomicos!A2"/>
    <hyperlink ref="B27" location="ValorAgr.SectoresEconomicos!F140" display="ValorAgr.SectoresEconomicos!F140"/>
    <hyperlink ref="B28" location="ValorAgr.SectoresEconomicos!F158" display="ValorAgr.SectoresEconomicos!F158"/>
    <hyperlink ref="B29" location="ValorAgr.SectoresEconomicos!F190" display="ValorAgr.SectoresEconomicos!F190"/>
    <hyperlink ref="A32:B32" location="MAPAS!A45" display="Producto Interno Bruto por Municipio en el Departamento de Antioquia 2018"/>
    <hyperlink ref="A33:B33" location="MAPAS!A26" display="Producto Interno Bruto Percapita (Miles De Pesos) Por Municipio En El Departamento De Antioquia 2018"/>
    <hyperlink ref="A34:B34" location="MAPAS!AB26" display="Valor Agregado A. Agricultura por municipio en el Departamento de Antioquia 2018"/>
    <hyperlink ref="A35:B35" location="MAPAS!AN26" display="Valor Agregado B Minas Y Canteras Agricultura Por Municipio En El Departamento De Antioquia 2018"/>
    <hyperlink ref="A36:B36" location="MAPAS!A99" display="Valor Agregado C Industria manufacturera por municipio en el Departamento de Antioquia 2018"/>
    <hyperlink ref="A37:B37" location="MAPAS!A99" display="Valor Agregado D+E. Suministro de electricidad, gas...  por municipio en el Departamento de Antioquia 2018"/>
    <hyperlink ref="A38:B38" location="MAPAS!AB99" display="Valor Agregado F. Construcción por municipio en el Departamento de Antioquia 2018"/>
    <hyperlink ref="A39:B39" location="MAPAS!AN55" display="Valor Agregado G+H+I. Comercio y transporte... por municipio en el Departamento de Antioquia 2018"/>
    <hyperlink ref="A40:B40" location="MAPAS!A128" display="Valor Agregado J. Informatica Y Comunicaciones Por Municipio En El Departamento De Antioquia 2018"/>
    <hyperlink ref="A41:B41" location="MAPAS!A128" display="Valor Agregado K. Actividades Financieras Y Seguros  Por Municipio En El Departamento De Antioquia 2018"/>
    <hyperlink ref="A42:B42" location="MAPAS!AB128" display="Valor Agregado L. Actividades inmobiliarias por municipio en el Departamento de Antioquia 2018"/>
    <hyperlink ref="A43:B43" location="MAPAS!AN135" display="Valor Agregado M+N. Actividades Profesionales, Cientificas Por Municipio En El Departamento De Antioquia 2018"/>
    <hyperlink ref="A44:B44" location="MAPAS!A187" display="Valor Agregado O+P+Q. Administración Pública, Salud Y Educación Por Municipio En El Departamento De Antioquia 2018"/>
    <hyperlink ref="A45:B45" location="MAPAS!A187" display="Valor Agregado R+S+T. Actividades Artisticas Y De Entrenemiento Por Municipio En El Departamento De Antioquia 2018"/>
  </hyperlink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U2:AM163"/>
  <sheetViews>
    <sheetView showGridLines="0" zoomScale="68" zoomScaleNormal="68" workbookViewId="0">
      <selection activeCell="U162" sqref="U162"/>
    </sheetView>
  </sheetViews>
  <sheetFormatPr baseColWidth="10" defaultRowHeight="14.4" x14ac:dyDescent="0.3"/>
  <cols>
    <col min="21" max="21" width="21.77734375" bestFit="1" customWidth="1"/>
    <col min="38" max="38" width="12.5546875" customWidth="1"/>
    <col min="39" max="39" width="25.77734375" customWidth="1"/>
  </cols>
  <sheetData>
    <row r="2" spans="39:39" ht="15" thickBot="1" x14ac:dyDescent="0.35"/>
    <row r="3" spans="39:39" ht="15" thickBot="1" x14ac:dyDescent="0.35">
      <c r="AM3" s="259" t="s">
        <v>534</v>
      </c>
    </row>
    <row r="4" spans="39:39" ht="15" thickTop="1" x14ac:dyDescent="0.3"/>
    <row r="55" spans="39:39" ht="15" thickBot="1" x14ac:dyDescent="0.35"/>
    <row r="56" spans="39:39" ht="15" thickBot="1" x14ac:dyDescent="0.35">
      <c r="AM56" s="259" t="s">
        <v>534</v>
      </c>
    </row>
    <row r="57" spans="39:39" ht="15" thickTop="1" x14ac:dyDescent="0.3"/>
    <row r="109" spans="39:39" ht="15" thickBot="1" x14ac:dyDescent="0.35"/>
    <row r="110" spans="39:39" ht="15" thickBot="1" x14ac:dyDescent="0.35">
      <c r="AM110" s="259" t="s">
        <v>534</v>
      </c>
    </row>
    <row r="111" spans="39:39" ht="15" thickTop="1" x14ac:dyDescent="0.3"/>
    <row r="161" spans="21:21" ht="15" thickBot="1" x14ac:dyDescent="0.35"/>
    <row r="162" spans="21:21" ht="15" thickBot="1" x14ac:dyDescent="0.35">
      <c r="U162" s="259" t="s">
        <v>534</v>
      </c>
    </row>
    <row r="163" spans="21:21" ht="15" thickTop="1" x14ac:dyDescent="0.3"/>
  </sheetData>
  <hyperlinks>
    <hyperlink ref="U162" location="INDICE!A1" display="VOVER AL INDICE"/>
    <hyperlink ref="AM110" location="INDICE!A1" display="VOVER AL INDICE"/>
    <hyperlink ref="AM56" location="INDICE!A1" display="VOVER AL INDICE"/>
    <hyperlink ref="AM3" location="INDICE!A1" display="VOVER AL INDIC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tint="0.39997558519241921"/>
  </sheetPr>
  <dimension ref="A1:BB134"/>
  <sheetViews>
    <sheetView showGridLines="0" tabSelected="1" zoomScale="85" zoomScaleNormal="85" workbookViewId="0">
      <pane xSplit="7" ySplit="7" topLeftCell="H23" activePane="bottomRight" state="frozen"/>
      <selection pane="topRight" activeCell="H1" sqref="H1"/>
      <selection pane="bottomLeft" activeCell="A8" sqref="A8"/>
      <selection pane="bottomRight" activeCell="H24" sqref="H24"/>
    </sheetView>
  </sheetViews>
  <sheetFormatPr baseColWidth="10" defaultRowHeight="14.4" x14ac:dyDescent="0.3"/>
  <cols>
    <col min="1" max="1" width="8" customWidth="1"/>
    <col min="2" max="2" width="15.6640625" bestFit="1" customWidth="1"/>
    <col min="3" max="3" width="7.33203125" customWidth="1"/>
    <col min="4" max="4" width="22.44140625" bestFit="1" customWidth="1"/>
    <col min="5" max="5" width="22.44140625" customWidth="1"/>
    <col min="6" max="6" width="9.77734375" customWidth="1"/>
    <col min="7" max="7" width="22" bestFit="1" customWidth="1"/>
    <col min="8" max="9" width="16.88671875" bestFit="1" customWidth="1"/>
    <col min="10" max="11" width="18.109375" bestFit="1" customWidth="1"/>
    <col min="12" max="13" width="11.6640625" bestFit="1" customWidth="1"/>
    <col min="14" max="14" width="6.77734375" bestFit="1" customWidth="1"/>
    <col min="15" max="15" width="7.88671875" bestFit="1" customWidth="1"/>
    <col min="16" max="16" width="9.6640625" bestFit="1" customWidth="1"/>
    <col min="17" max="17" width="6.77734375" bestFit="1" customWidth="1"/>
    <col min="18" max="20" width="11.6640625" bestFit="1" customWidth="1"/>
    <col min="21" max="21" width="20.5546875" bestFit="1" customWidth="1"/>
    <col min="22" max="22" width="13.21875" customWidth="1"/>
    <col min="23" max="24" width="11.6640625" bestFit="1" customWidth="1"/>
    <col min="25" max="26" width="11.88671875" bestFit="1" customWidth="1"/>
    <col min="27" max="27" width="11.6640625" bestFit="1" customWidth="1"/>
    <col min="28" max="28" width="11.88671875" bestFit="1" customWidth="1"/>
    <col min="29" max="30" width="11.6640625" bestFit="1" customWidth="1"/>
    <col min="31" max="32" width="11.88671875" bestFit="1" customWidth="1"/>
    <col min="33" max="35" width="11.6640625" bestFit="1" customWidth="1"/>
    <col min="36" max="36" width="11.88671875" bestFit="1" customWidth="1"/>
    <col min="37" max="39" width="11.6640625" bestFit="1" customWidth="1"/>
    <col min="40" max="40" width="14" bestFit="1" customWidth="1"/>
    <col min="41" max="41" width="13" bestFit="1" customWidth="1"/>
    <col min="42" max="42" width="14" bestFit="1" customWidth="1"/>
    <col min="43" max="43" width="11.6640625" bestFit="1" customWidth="1"/>
    <col min="47" max="47" width="21.77734375" bestFit="1" customWidth="1"/>
  </cols>
  <sheetData>
    <row r="1" spans="1:54" ht="15" thickBot="1" x14ac:dyDescent="0.35"/>
    <row r="2" spans="1:54" ht="15" thickBot="1" x14ac:dyDescent="0.35">
      <c r="A2" s="292" t="s">
        <v>321</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U2" s="259" t="s">
        <v>534</v>
      </c>
    </row>
    <row r="3" spans="1:54" ht="15" thickTop="1" x14ac:dyDescent="0.3">
      <c r="A3" s="294" t="s">
        <v>515</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row>
    <row r="4" spans="1:54" x14ac:dyDescent="0.3">
      <c r="A4" s="294" t="s">
        <v>322</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row>
    <row r="5" spans="1:54" x14ac:dyDescent="0.3">
      <c r="A5" s="294" t="s">
        <v>323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row>
    <row r="6" spans="1:54" ht="15" thickBot="1" x14ac:dyDescent="0.35"/>
    <row r="7" spans="1:54" ht="127.2" customHeight="1" thickBot="1" x14ac:dyDescent="0.35">
      <c r="A7" s="88" t="s">
        <v>10</v>
      </c>
      <c r="B7" s="89" t="s">
        <v>0</v>
      </c>
      <c r="C7" s="126" t="s">
        <v>43</v>
      </c>
      <c r="D7" s="89" t="s">
        <v>20</v>
      </c>
      <c r="E7" s="89" t="s">
        <v>487</v>
      </c>
      <c r="F7" s="89" t="s">
        <v>320</v>
      </c>
      <c r="G7" s="89" t="s">
        <v>194</v>
      </c>
      <c r="H7" s="90" t="s">
        <v>324</v>
      </c>
      <c r="I7" s="90" t="s">
        <v>325</v>
      </c>
      <c r="J7" s="90" t="s">
        <v>326</v>
      </c>
      <c r="K7" s="90" t="s">
        <v>327</v>
      </c>
      <c r="L7" s="90" t="s">
        <v>328</v>
      </c>
      <c r="M7" s="91" t="s">
        <v>329</v>
      </c>
      <c r="N7" s="90" t="s">
        <v>331</v>
      </c>
      <c r="O7" s="90" t="s">
        <v>334</v>
      </c>
      <c r="P7" s="90" t="s">
        <v>332</v>
      </c>
      <c r="Q7" s="90" t="s">
        <v>333</v>
      </c>
      <c r="R7" s="91" t="s">
        <v>359</v>
      </c>
      <c r="S7" s="91" t="s">
        <v>344</v>
      </c>
      <c r="T7" s="92" t="s">
        <v>335</v>
      </c>
      <c r="U7" s="92" t="s">
        <v>336</v>
      </c>
      <c r="V7" s="91" t="s">
        <v>345</v>
      </c>
      <c r="W7" s="93" t="s">
        <v>337</v>
      </c>
      <c r="X7" s="93" t="s">
        <v>338</v>
      </c>
      <c r="Y7" s="91" t="s">
        <v>346</v>
      </c>
      <c r="Z7" s="94" t="s">
        <v>434</v>
      </c>
      <c r="AA7" s="93" t="s">
        <v>435</v>
      </c>
      <c r="AB7" s="91" t="s">
        <v>347</v>
      </c>
      <c r="AC7" s="91" t="s">
        <v>348</v>
      </c>
      <c r="AD7" s="91" t="s">
        <v>349</v>
      </c>
      <c r="AE7" s="91" t="s">
        <v>350</v>
      </c>
      <c r="AF7" s="91" t="s">
        <v>351</v>
      </c>
      <c r="AG7" s="93" t="s">
        <v>352</v>
      </c>
      <c r="AH7" s="92" t="s">
        <v>353</v>
      </c>
      <c r="AI7" s="92" t="s">
        <v>354</v>
      </c>
      <c r="AJ7" s="91" t="s">
        <v>355</v>
      </c>
      <c r="AK7" s="92" t="s">
        <v>356</v>
      </c>
      <c r="AL7" s="93" t="s">
        <v>357</v>
      </c>
      <c r="AM7" s="91" t="s">
        <v>358</v>
      </c>
      <c r="AN7" s="95" t="s">
        <v>341</v>
      </c>
      <c r="AO7" s="95" t="s">
        <v>342</v>
      </c>
      <c r="AP7" s="91" t="s">
        <v>400</v>
      </c>
      <c r="AQ7" s="96" t="s">
        <v>343</v>
      </c>
      <c r="AZ7" s="205"/>
      <c r="BA7" s="205"/>
      <c r="BB7" s="205"/>
    </row>
    <row r="8" spans="1:54" x14ac:dyDescent="0.3">
      <c r="A8" s="82" t="s">
        <v>11</v>
      </c>
      <c r="B8" s="208" t="s">
        <v>1</v>
      </c>
      <c r="C8" s="140" t="s">
        <v>44</v>
      </c>
      <c r="D8" s="209" t="s">
        <v>21</v>
      </c>
      <c r="E8" s="226" t="s">
        <v>486</v>
      </c>
      <c r="F8" s="140" t="s">
        <v>69</v>
      </c>
      <c r="G8" s="209" t="s">
        <v>195</v>
      </c>
      <c r="H8" s="84">
        <v>6.1172465846336959</v>
      </c>
      <c r="I8" s="84">
        <v>35.779377435162438</v>
      </c>
      <c r="J8" s="84">
        <v>80.621965468738864</v>
      </c>
      <c r="K8" s="84">
        <v>5.0999474113082297E-2</v>
      </c>
      <c r="L8" s="84">
        <v>0</v>
      </c>
      <c r="M8" s="85">
        <v>122.56958896264807</v>
      </c>
      <c r="N8" s="84">
        <v>0</v>
      </c>
      <c r="O8" s="84">
        <v>0</v>
      </c>
      <c r="P8" s="84">
        <v>0</v>
      </c>
      <c r="Q8" s="84">
        <v>9.1088019168262502</v>
      </c>
      <c r="R8" s="85">
        <v>9.1088019168262502</v>
      </c>
      <c r="S8" s="85">
        <v>7397.8161958151895</v>
      </c>
      <c r="T8" s="84">
        <v>1187.5586417451573</v>
      </c>
      <c r="U8" s="84">
        <v>506.67197192938562</v>
      </c>
      <c r="V8" s="85">
        <v>1694.2306136745431</v>
      </c>
      <c r="W8" s="84">
        <v>5532.6155585168517</v>
      </c>
      <c r="X8" s="84">
        <v>1031.9549398664112</v>
      </c>
      <c r="Y8" s="85">
        <v>6564.5704983832629</v>
      </c>
      <c r="Z8" s="84">
        <v>9175.3817217507458</v>
      </c>
      <c r="AA8" s="84">
        <v>2585.6931032574248</v>
      </c>
      <c r="AB8" s="85">
        <v>11761.074825008171</v>
      </c>
      <c r="AC8" s="85">
        <v>1948.2175613566146</v>
      </c>
      <c r="AD8" s="85">
        <v>5428.1496940445531</v>
      </c>
      <c r="AE8" s="85">
        <v>6074.5062291664863</v>
      </c>
      <c r="AF8" s="85">
        <v>6090.5347289482888</v>
      </c>
      <c r="AG8" s="84">
        <v>3153.3525403520694</v>
      </c>
      <c r="AH8" s="84">
        <v>3201.8208215631385</v>
      </c>
      <c r="AI8" s="84">
        <v>1481.7747863702639</v>
      </c>
      <c r="AJ8" s="85">
        <f>AI8+AH8+AG8</f>
        <v>7836.9481482854717</v>
      </c>
      <c r="AK8" s="84">
        <v>1277.1552035927837</v>
      </c>
      <c r="AL8" s="84">
        <v>434.55442044480634</v>
      </c>
      <c r="AM8" s="85">
        <v>1711.7096240375899</v>
      </c>
      <c r="AN8" s="246">
        <f>AM8+AJ8+AF8+AE8+AD8+AC8+AB8+Y8+V8+S8+R8+M8</f>
        <v>56639.436509599655</v>
      </c>
      <c r="AO8" s="84">
        <f>(AN8/$AN$133)*PIB_2018_DANE!$Q$22</f>
        <v>5603.1605259215985</v>
      </c>
      <c r="AP8" s="85">
        <f>AO8+AN8</f>
        <v>62242.597035521256</v>
      </c>
      <c r="AQ8" s="247">
        <f>AP8/$AP$133</f>
        <v>0.43874128991422684</v>
      </c>
      <c r="AZ8" s="203"/>
      <c r="BA8" s="204"/>
      <c r="BB8" s="203"/>
    </row>
    <row r="9" spans="1:54" x14ac:dyDescent="0.3">
      <c r="A9" s="79" t="s">
        <v>11</v>
      </c>
      <c r="B9" s="210" t="s">
        <v>1</v>
      </c>
      <c r="C9" s="133" t="s">
        <v>45</v>
      </c>
      <c r="D9" s="211" t="s">
        <v>22</v>
      </c>
      <c r="E9" s="243" t="s">
        <v>486</v>
      </c>
      <c r="F9" s="212" t="s">
        <v>70</v>
      </c>
      <c r="G9" s="211" t="s">
        <v>196</v>
      </c>
      <c r="H9" s="74">
        <v>11.2247355699264</v>
      </c>
      <c r="I9" s="74">
        <v>26.588601453936029</v>
      </c>
      <c r="J9" s="74">
        <v>135.55707433481024</v>
      </c>
      <c r="K9" s="74">
        <v>0.40118176193055816</v>
      </c>
      <c r="L9" s="74">
        <v>0</v>
      </c>
      <c r="M9" s="75">
        <v>173.77159312060323</v>
      </c>
      <c r="N9" s="74">
        <v>0</v>
      </c>
      <c r="O9" s="74">
        <v>0</v>
      </c>
      <c r="P9" s="74">
        <v>3.1584560380935396</v>
      </c>
      <c r="Q9" s="74">
        <v>0</v>
      </c>
      <c r="R9" s="75">
        <v>3.1584560380935396</v>
      </c>
      <c r="S9" s="75">
        <v>720.32761284142634</v>
      </c>
      <c r="T9" s="74">
        <v>236.00194411628854</v>
      </c>
      <c r="U9" s="74">
        <v>3.7298029996482152</v>
      </c>
      <c r="V9" s="75">
        <v>239.73174711593671</v>
      </c>
      <c r="W9" s="74">
        <v>53.673024521224612</v>
      </c>
      <c r="X9" s="74">
        <v>10.833934223222574</v>
      </c>
      <c r="Y9" s="75">
        <v>64.506958744447189</v>
      </c>
      <c r="Z9" s="74">
        <v>115.12351837857204</v>
      </c>
      <c r="AA9" s="74">
        <v>52.435605130896938</v>
      </c>
      <c r="AB9" s="75">
        <v>167.55912350946898</v>
      </c>
      <c r="AC9" s="75">
        <v>24.957554837881663</v>
      </c>
      <c r="AD9" s="75">
        <v>14.398690434231263</v>
      </c>
      <c r="AE9" s="75">
        <v>75.660756101427779</v>
      </c>
      <c r="AF9" s="75">
        <v>130.51165553227537</v>
      </c>
      <c r="AG9" s="74">
        <v>33.864277652365239</v>
      </c>
      <c r="AH9" s="74">
        <v>30.670535808817167</v>
      </c>
      <c r="AI9" s="74">
        <v>22.821850115789278</v>
      </c>
      <c r="AJ9" s="75">
        <f t="shared" ref="AJ9:AJ72" si="0">AI9+AH9+AG9</f>
        <v>87.356663576971684</v>
      </c>
      <c r="AK9" s="74">
        <v>16.526636426077268</v>
      </c>
      <c r="AL9" s="74">
        <v>2.2048755935391346</v>
      </c>
      <c r="AM9" s="75">
        <v>18.731512019616403</v>
      </c>
      <c r="AN9" s="244">
        <f t="shared" ref="AN9:AN72" si="1">AM9+AJ9+AF9+AE9+AD9+AC9+AB9+Y9+V9+S9+R9+M9</f>
        <v>1720.6723238723803</v>
      </c>
      <c r="AO9" s="74">
        <f>(AN9/$AN$133)*PIB_2018_DANE!$Q$22</f>
        <v>170.22067727551357</v>
      </c>
      <c r="AP9" s="75">
        <f t="shared" ref="AP9:AP72" si="2">AO9+AN9</f>
        <v>1890.8930011478938</v>
      </c>
      <c r="AQ9" s="245">
        <f t="shared" ref="AQ9:AQ72" si="3">AP9/$AP$133</f>
        <v>1.3328698896351616E-2</v>
      </c>
      <c r="AZ9" s="203"/>
      <c r="BA9" s="204"/>
      <c r="BB9" s="203"/>
    </row>
    <row r="10" spans="1:54" x14ac:dyDescent="0.3">
      <c r="A10" s="79" t="s">
        <v>11</v>
      </c>
      <c r="B10" s="210" t="s">
        <v>1</v>
      </c>
      <c r="C10" s="133" t="s">
        <v>45</v>
      </c>
      <c r="D10" s="211" t="s">
        <v>22</v>
      </c>
      <c r="E10" s="243" t="s">
        <v>486</v>
      </c>
      <c r="F10" s="212" t="s">
        <v>71</v>
      </c>
      <c r="G10" s="211" t="s">
        <v>197</v>
      </c>
      <c r="H10" s="74">
        <v>2.2204685053624948</v>
      </c>
      <c r="I10" s="74">
        <v>8.4507558911473222</v>
      </c>
      <c r="J10" s="74">
        <v>282.3797462448195</v>
      </c>
      <c r="K10" s="74">
        <v>0.43955392244351449</v>
      </c>
      <c r="L10" s="74">
        <v>0</v>
      </c>
      <c r="M10" s="75">
        <v>293.49052456377279</v>
      </c>
      <c r="N10" s="74">
        <v>0</v>
      </c>
      <c r="O10" s="74">
        <v>0</v>
      </c>
      <c r="P10" s="74">
        <v>11.69128632315859</v>
      </c>
      <c r="Q10" s="74">
        <v>7.6854830637569265</v>
      </c>
      <c r="R10" s="75">
        <v>19.376769386915516</v>
      </c>
      <c r="S10" s="75">
        <v>964.57422854402591</v>
      </c>
      <c r="T10" s="74">
        <v>45.871071773898898</v>
      </c>
      <c r="U10" s="74">
        <v>7.5488100514028575</v>
      </c>
      <c r="V10" s="75">
        <v>53.419881825301758</v>
      </c>
      <c r="W10" s="74">
        <v>86.680372366804406</v>
      </c>
      <c r="X10" s="74">
        <v>1.660099976106918</v>
      </c>
      <c r="Y10" s="75">
        <v>88.340472342911326</v>
      </c>
      <c r="Z10" s="74">
        <v>115.68185920781693</v>
      </c>
      <c r="AA10" s="74">
        <v>49.038511689826265</v>
      </c>
      <c r="AB10" s="75">
        <v>164.72037089764319</v>
      </c>
      <c r="AC10" s="75">
        <v>29.946189990524232</v>
      </c>
      <c r="AD10" s="75">
        <v>19.1930402674652</v>
      </c>
      <c r="AE10" s="75">
        <v>72.118774618412942</v>
      </c>
      <c r="AF10" s="75">
        <v>149.46352666419446</v>
      </c>
      <c r="AG10" s="74">
        <v>42.112565217351246</v>
      </c>
      <c r="AH10" s="74">
        <v>31.755710599690318</v>
      </c>
      <c r="AI10" s="74">
        <v>25.360357353177147</v>
      </c>
      <c r="AJ10" s="75">
        <f t="shared" si="0"/>
        <v>99.228633170218714</v>
      </c>
      <c r="AK10" s="74">
        <v>16.429007505320552</v>
      </c>
      <c r="AL10" s="74">
        <v>2.1331090546121749</v>
      </c>
      <c r="AM10" s="75">
        <v>18.562116559932726</v>
      </c>
      <c r="AN10" s="244">
        <f t="shared" si="1"/>
        <v>1972.4345288313191</v>
      </c>
      <c r="AO10" s="74">
        <f>(AN10/$AN$133)*PIB_2018_DANE!$Q$22</f>
        <v>195.12671687754633</v>
      </c>
      <c r="AP10" s="75">
        <f t="shared" si="2"/>
        <v>2167.5612457088655</v>
      </c>
      <c r="AQ10" s="245">
        <f t="shared" si="3"/>
        <v>1.5278903230333886E-2</v>
      </c>
      <c r="AZ10" s="203"/>
      <c r="BA10" s="204"/>
      <c r="BB10" s="203"/>
    </row>
    <row r="11" spans="1:54" x14ac:dyDescent="0.3">
      <c r="A11" s="79" t="s">
        <v>11</v>
      </c>
      <c r="B11" s="210" t="s">
        <v>1</v>
      </c>
      <c r="C11" s="133" t="s">
        <v>45</v>
      </c>
      <c r="D11" s="211" t="s">
        <v>22</v>
      </c>
      <c r="E11" s="243" t="s">
        <v>486</v>
      </c>
      <c r="F11" s="212" t="s">
        <v>72</v>
      </c>
      <c r="G11" s="211" t="s">
        <v>198</v>
      </c>
      <c r="H11" s="74">
        <v>0.9358596142316925</v>
      </c>
      <c r="I11" s="74">
        <v>7.1986714618568692</v>
      </c>
      <c r="J11" s="74">
        <v>36.470122080747124</v>
      </c>
      <c r="K11" s="74">
        <v>0.2817077916093037</v>
      </c>
      <c r="L11" s="74">
        <v>0</v>
      </c>
      <c r="M11" s="75">
        <v>44.886360948444995</v>
      </c>
      <c r="N11" s="74">
        <v>0</v>
      </c>
      <c r="O11" s="74">
        <v>0</v>
      </c>
      <c r="P11" s="74">
        <v>7.1446504773652483E-2</v>
      </c>
      <c r="Q11" s="74">
        <v>1.714155547570416</v>
      </c>
      <c r="R11" s="75">
        <v>1.7856020523440685</v>
      </c>
      <c r="S11" s="75">
        <v>1765.4371112617291</v>
      </c>
      <c r="T11" s="74">
        <v>160.92164967273413</v>
      </c>
      <c r="U11" s="74">
        <v>80.880367400887039</v>
      </c>
      <c r="V11" s="75">
        <v>241.80201707362122</v>
      </c>
      <c r="W11" s="74">
        <v>72.760484236194131</v>
      </c>
      <c r="X11" s="74">
        <v>61.391555890831107</v>
      </c>
      <c r="Y11" s="75">
        <v>134.15204012702523</v>
      </c>
      <c r="Z11" s="74">
        <v>1577.1543990763055</v>
      </c>
      <c r="AA11" s="74">
        <v>571.86303710690504</v>
      </c>
      <c r="AB11" s="75">
        <v>2149.0174361832105</v>
      </c>
      <c r="AC11" s="75">
        <v>354.48203161281361</v>
      </c>
      <c r="AD11" s="75">
        <v>187.34414617748078</v>
      </c>
      <c r="AE11" s="75">
        <v>800.36655171480948</v>
      </c>
      <c r="AF11" s="75">
        <v>832.521307728078</v>
      </c>
      <c r="AG11" s="74">
        <v>372.54549973661733</v>
      </c>
      <c r="AH11" s="74">
        <v>394.59708599065362</v>
      </c>
      <c r="AI11" s="74">
        <v>221.72339371753171</v>
      </c>
      <c r="AJ11" s="75">
        <f t="shared" si="0"/>
        <v>988.86597944480263</v>
      </c>
      <c r="AK11" s="74">
        <v>166.08492074946253</v>
      </c>
      <c r="AL11" s="74">
        <v>58.232061411011813</v>
      </c>
      <c r="AM11" s="75">
        <v>224.31698216047434</v>
      </c>
      <c r="AN11" s="244">
        <f t="shared" si="1"/>
        <v>7724.9775664848339</v>
      </c>
      <c r="AO11" s="74">
        <f>(AN11/$AN$133)*PIB_2018_DANE!$Q$22</f>
        <v>764.20762690359004</v>
      </c>
      <c r="AP11" s="75">
        <f t="shared" si="2"/>
        <v>8489.1851933884245</v>
      </c>
      <c r="AQ11" s="245">
        <f t="shared" si="3"/>
        <v>5.9839342178193887E-2</v>
      </c>
      <c r="AZ11" s="203"/>
      <c r="BA11" s="204"/>
      <c r="BB11" s="203"/>
    </row>
    <row r="12" spans="1:54" x14ac:dyDescent="0.3">
      <c r="A12" s="79" t="s">
        <v>11</v>
      </c>
      <c r="B12" s="210" t="s">
        <v>1</v>
      </c>
      <c r="C12" s="133" t="s">
        <v>45</v>
      </c>
      <c r="D12" s="211" t="s">
        <v>22</v>
      </c>
      <c r="E12" s="243" t="s">
        <v>486</v>
      </c>
      <c r="F12" s="212" t="s">
        <v>73</v>
      </c>
      <c r="G12" s="211" t="s">
        <v>199</v>
      </c>
      <c r="H12" s="74">
        <v>0.69109633050955754</v>
      </c>
      <c r="I12" s="74">
        <v>2.6678769654855894</v>
      </c>
      <c r="J12" s="74">
        <v>3.7639638557123662</v>
      </c>
      <c r="K12" s="74">
        <v>5.2898724804004559E-2</v>
      </c>
      <c r="L12" s="74">
        <v>0</v>
      </c>
      <c r="M12" s="75">
        <v>7.1758358765115178</v>
      </c>
      <c r="N12" s="74">
        <v>0</v>
      </c>
      <c r="O12" s="74">
        <v>0</v>
      </c>
      <c r="P12" s="74">
        <v>0</v>
      </c>
      <c r="Q12" s="74">
        <v>1.8246945574602383E-3</v>
      </c>
      <c r="R12" s="75">
        <v>1.8246945574602383E-3</v>
      </c>
      <c r="S12" s="75">
        <v>428.7756335890989</v>
      </c>
      <c r="T12" s="74">
        <v>35.713904158453708</v>
      </c>
      <c r="U12" s="74">
        <v>11.88998889979066</v>
      </c>
      <c r="V12" s="75">
        <v>47.603893058244374</v>
      </c>
      <c r="W12" s="74">
        <v>125.77902450266311</v>
      </c>
      <c r="X12" s="74">
        <v>21.977789233894764</v>
      </c>
      <c r="Y12" s="75">
        <v>147.75681373655786</v>
      </c>
      <c r="Z12" s="74">
        <v>159.35082347576531</v>
      </c>
      <c r="AA12" s="74">
        <v>103.55750394502051</v>
      </c>
      <c r="AB12" s="75">
        <v>262.90832742078584</v>
      </c>
      <c r="AC12" s="75">
        <v>59.029089320578962</v>
      </c>
      <c r="AD12" s="75">
        <v>26.374680975116579</v>
      </c>
      <c r="AE12" s="75">
        <v>123.95912379086298</v>
      </c>
      <c r="AF12" s="75">
        <v>136.23382795207854</v>
      </c>
      <c r="AG12" s="74">
        <v>61.819395456704328</v>
      </c>
      <c r="AH12" s="74">
        <v>51.706793264397696</v>
      </c>
      <c r="AI12" s="74">
        <v>33.360334942920041</v>
      </c>
      <c r="AJ12" s="75">
        <f t="shared" si="0"/>
        <v>146.88652366402206</v>
      </c>
      <c r="AK12" s="74">
        <v>24.767852977902248</v>
      </c>
      <c r="AL12" s="74">
        <v>7.7784552311678663</v>
      </c>
      <c r="AM12" s="75">
        <v>32.546308209070112</v>
      </c>
      <c r="AN12" s="244">
        <f t="shared" si="1"/>
        <v>1419.2518822874849</v>
      </c>
      <c r="AO12" s="74">
        <f>(AN12/$AN$133)*PIB_2018_DANE!$Q$22</f>
        <v>140.40210519794545</v>
      </c>
      <c r="AP12" s="75">
        <f t="shared" si="2"/>
        <v>1559.6539874854304</v>
      </c>
      <c r="AQ12" s="245">
        <f t="shared" si="3"/>
        <v>1.0993831152300898E-2</v>
      </c>
      <c r="AZ12" s="203"/>
      <c r="BA12" s="204"/>
      <c r="BB12" s="203"/>
    </row>
    <row r="13" spans="1:54" x14ac:dyDescent="0.3">
      <c r="A13" s="79" t="s">
        <v>11</v>
      </c>
      <c r="B13" s="210" t="s">
        <v>1</v>
      </c>
      <c r="C13" s="133" t="s">
        <v>46</v>
      </c>
      <c r="D13" s="211" t="s">
        <v>23</v>
      </c>
      <c r="E13" s="243" t="s">
        <v>486</v>
      </c>
      <c r="F13" s="212" t="s">
        <v>74</v>
      </c>
      <c r="G13" s="211" t="s">
        <v>200</v>
      </c>
      <c r="H13" s="74">
        <v>0</v>
      </c>
      <c r="I13" s="74">
        <v>2.1965766706185819</v>
      </c>
      <c r="J13" s="74">
        <v>10.19376686364229</v>
      </c>
      <c r="K13" s="74">
        <v>4.6519472276619962E-2</v>
      </c>
      <c r="L13" s="74">
        <v>0</v>
      </c>
      <c r="M13" s="75">
        <v>12.436863006537491</v>
      </c>
      <c r="N13" s="74">
        <v>0</v>
      </c>
      <c r="O13" s="74">
        <v>0</v>
      </c>
      <c r="P13" s="74">
        <v>0</v>
      </c>
      <c r="Q13" s="74">
        <v>0</v>
      </c>
      <c r="R13" s="75">
        <v>0</v>
      </c>
      <c r="S13" s="75">
        <v>1003.9190666646243</v>
      </c>
      <c r="T13" s="74">
        <v>142.38543085301774</v>
      </c>
      <c r="U13" s="74">
        <v>56.813617089021605</v>
      </c>
      <c r="V13" s="75">
        <v>199.19904794203936</v>
      </c>
      <c r="W13" s="74">
        <v>171.78718796404837</v>
      </c>
      <c r="X13" s="74">
        <v>252.06315772952442</v>
      </c>
      <c r="Y13" s="75">
        <v>423.85034569357276</v>
      </c>
      <c r="Z13" s="74">
        <v>999.50968586178556</v>
      </c>
      <c r="AA13" s="74">
        <v>244.92869893271865</v>
      </c>
      <c r="AB13" s="75">
        <v>1244.4383847945041</v>
      </c>
      <c r="AC13" s="75">
        <v>213.27025525678442</v>
      </c>
      <c r="AD13" s="75">
        <v>194.65527306851288</v>
      </c>
      <c r="AE13" s="75">
        <v>761.11815763712593</v>
      </c>
      <c r="AF13" s="75">
        <v>516.66810512112897</v>
      </c>
      <c r="AG13" s="74">
        <v>219.69709548579743</v>
      </c>
      <c r="AH13" s="74">
        <v>144.14965290260824</v>
      </c>
      <c r="AI13" s="74">
        <v>103.87833045387906</v>
      </c>
      <c r="AJ13" s="75">
        <f t="shared" si="0"/>
        <v>467.72507884228474</v>
      </c>
      <c r="AK13" s="74">
        <v>119.90732594775669</v>
      </c>
      <c r="AL13" s="74">
        <v>30.894479022448344</v>
      </c>
      <c r="AM13" s="75">
        <v>150.80180497020504</v>
      </c>
      <c r="AN13" s="244">
        <f t="shared" si="1"/>
        <v>5188.0823829973206</v>
      </c>
      <c r="AO13" s="74">
        <f>(AN13/$AN$133)*PIB_2018_DANE!$Q$22</f>
        <v>513.24060063190973</v>
      </c>
      <c r="AP13" s="75">
        <f t="shared" si="2"/>
        <v>5701.3229836292303</v>
      </c>
      <c r="AQ13" s="245">
        <f t="shared" si="3"/>
        <v>4.0188004986803305E-2</v>
      </c>
      <c r="AZ13" s="203"/>
      <c r="BA13" s="204"/>
      <c r="BB13" s="203"/>
    </row>
    <row r="14" spans="1:54" x14ac:dyDescent="0.3">
      <c r="A14" s="79" t="s">
        <v>11</v>
      </c>
      <c r="B14" s="210" t="s">
        <v>1</v>
      </c>
      <c r="C14" s="133" t="s">
        <v>46</v>
      </c>
      <c r="D14" s="211" t="s">
        <v>23</v>
      </c>
      <c r="E14" s="243" t="s">
        <v>486</v>
      </c>
      <c r="F14" s="212" t="s">
        <v>75</v>
      </c>
      <c r="G14" s="211" t="s">
        <v>201</v>
      </c>
      <c r="H14" s="74">
        <v>0</v>
      </c>
      <c r="I14" s="74">
        <v>0</v>
      </c>
      <c r="J14" s="74">
        <v>0.10705891178873223</v>
      </c>
      <c r="K14" s="74">
        <v>0</v>
      </c>
      <c r="L14" s="74">
        <v>0</v>
      </c>
      <c r="M14" s="75">
        <v>0.10705891178873223</v>
      </c>
      <c r="N14" s="74">
        <v>0</v>
      </c>
      <c r="O14" s="74">
        <v>0</v>
      </c>
      <c r="P14" s="74">
        <v>0</v>
      </c>
      <c r="Q14" s="74">
        <v>0.41392895742375546</v>
      </c>
      <c r="R14" s="75">
        <v>0.41392895742375546</v>
      </c>
      <c r="S14" s="75">
        <v>2170.9924382265986</v>
      </c>
      <c r="T14" s="74">
        <v>167.055067007064</v>
      </c>
      <c r="U14" s="74">
        <v>61.220750331336873</v>
      </c>
      <c r="V14" s="75">
        <v>228.27581733840088</v>
      </c>
      <c r="W14" s="74">
        <v>164.94665066548836</v>
      </c>
      <c r="X14" s="74">
        <v>157.47019096856454</v>
      </c>
      <c r="Y14" s="75">
        <v>322.4168416340529</v>
      </c>
      <c r="Z14" s="74">
        <v>911.96608696925614</v>
      </c>
      <c r="AA14" s="74">
        <v>330.71028960318404</v>
      </c>
      <c r="AB14" s="75">
        <v>1242.6763765724402</v>
      </c>
      <c r="AC14" s="75">
        <v>218.69174963815951</v>
      </c>
      <c r="AD14" s="75">
        <v>178.98819747185073</v>
      </c>
      <c r="AE14" s="75">
        <v>464.39252137867646</v>
      </c>
      <c r="AF14" s="75">
        <v>601.39647013469425</v>
      </c>
      <c r="AG14" s="74">
        <v>222.36525515244878</v>
      </c>
      <c r="AH14" s="74">
        <v>153.93753754129733</v>
      </c>
      <c r="AI14" s="74">
        <v>152.23354306775619</v>
      </c>
      <c r="AJ14" s="75">
        <f t="shared" si="0"/>
        <v>528.5363357615023</v>
      </c>
      <c r="AK14" s="74">
        <v>145.00294086942415</v>
      </c>
      <c r="AL14" s="74">
        <v>22.979602698918924</v>
      </c>
      <c r="AM14" s="75">
        <v>167.98254356834309</v>
      </c>
      <c r="AN14" s="244">
        <f t="shared" si="1"/>
        <v>6124.8702795939325</v>
      </c>
      <c r="AO14" s="74">
        <f>(AN14/$AN$133)*PIB_2018_DANE!$Q$22</f>
        <v>605.91406786320238</v>
      </c>
      <c r="AP14" s="75">
        <f t="shared" si="2"/>
        <v>6730.7843474571346</v>
      </c>
      <c r="AQ14" s="245">
        <f t="shared" si="3"/>
        <v>4.7444566059037352E-2</v>
      </c>
      <c r="AZ14" s="203"/>
      <c r="BA14" s="204"/>
      <c r="BB14" s="203"/>
    </row>
    <row r="15" spans="1:54" x14ac:dyDescent="0.3">
      <c r="A15" s="79" t="s">
        <v>11</v>
      </c>
      <c r="B15" s="210" t="s">
        <v>1</v>
      </c>
      <c r="C15" s="133" t="s">
        <v>46</v>
      </c>
      <c r="D15" s="211" t="s">
        <v>23</v>
      </c>
      <c r="E15" s="243" t="s">
        <v>486</v>
      </c>
      <c r="F15" s="212" t="s">
        <v>76</v>
      </c>
      <c r="G15" s="211" t="s">
        <v>202</v>
      </c>
      <c r="H15" s="74">
        <v>0.384470713831296</v>
      </c>
      <c r="I15" s="74">
        <v>1.4098897579799452</v>
      </c>
      <c r="J15" s="74">
        <v>3.5397771406206058</v>
      </c>
      <c r="K15" s="74">
        <v>1.3169394345763807E-2</v>
      </c>
      <c r="L15" s="74">
        <v>0</v>
      </c>
      <c r="M15" s="75">
        <v>5.3473070067776103</v>
      </c>
      <c r="N15" s="74">
        <v>0</v>
      </c>
      <c r="O15" s="74">
        <v>0</v>
      </c>
      <c r="P15" s="74">
        <v>0</v>
      </c>
      <c r="Q15" s="74">
        <v>0</v>
      </c>
      <c r="R15" s="75">
        <v>0</v>
      </c>
      <c r="S15" s="75">
        <v>793.59214508287164</v>
      </c>
      <c r="T15" s="74">
        <v>51.27237037288419</v>
      </c>
      <c r="U15" s="74">
        <v>13.713056507367313</v>
      </c>
      <c r="V15" s="75">
        <v>64.985426880251495</v>
      </c>
      <c r="W15" s="74">
        <v>137.57179696367805</v>
      </c>
      <c r="X15" s="74">
        <v>5.063075572165304</v>
      </c>
      <c r="Y15" s="75">
        <v>142.63487253584336</v>
      </c>
      <c r="Z15" s="74">
        <v>147.03772034390428</v>
      </c>
      <c r="AA15" s="74">
        <v>75.789322106260045</v>
      </c>
      <c r="AB15" s="75">
        <v>222.82704245016433</v>
      </c>
      <c r="AC15" s="75">
        <v>55.552082338253555</v>
      </c>
      <c r="AD15" s="75">
        <v>19.287688570666774</v>
      </c>
      <c r="AE15" s="75">
        <v>127.24424222022888</v>
      </c>
      <c r="AF15" s="75">
        <v>158.03534725514771</v>
      </c>
      <c r="AG15" s="74">
        <v>51.348220672049969</v>
      </c>
      <c r="AH15" s="74">
        <v>50.977772235565794</v>
      </c>
      <c r="AI15" s="74">
        <v>21.810181935073473</v>
      </c>
      <c r="AJ15" s="75">
        <f t="shared" si="0"/>
        <v>124.13617484268923</v>
      </c>
      <c r="AK15" s="74">
        <v>37.486758175436329</v>
      </c>
      <c r="AL15" s="74">
        <v>4.9873181615104079</v>
      </c>
      <c r="AM15" s="75">
        <v>42.474076336946737</v>
      </c>
      <c r="AN15" s="244">
        <f t="shared" si="1"/>
        <v>1756.116405519841</v>
      </c>
      <c r="AO15" s="74">
        <f>(AN15/$AN$133)*PIB_2018_DANE!$Q$22</f>
        <v>173.72704830254409</v>
      </c>
      <c r="AP15" s="75">
        <f t="shared" si="2"/>
        <v>1929.8434538223851</v>
      </c>
      <c r="AQ15" s="245">
        <f t="shared" si="3"/>
        <v>1.3603256396569622E-2</v>
      </c>
      <c r="AZ15" s="203"/>
      <c r="BA15" s="204"/>
      <c r="BB15" s="203"/>
    </row>
    <row r="16" spans="1:54" x14ac:dyDescent="0.3">
      <c r="A16" s="79" t="s">
        <v>11</v>
      </c>
      <c r="B16" s="210" t="s">
        <v>1</v>
      </c>
      <c r="C16" s="133" t="s">
        <v>46</v>
      </c>
      <c r="D16" s="211" t="s">
        <v>23</v>
      </c>
      <c r="E16" s="243" t="s">
        <v>486</v>
      </c>
      <c r="F16" s="212" t="s">
        <v>77</v>
      </c>
      <c r="G16" s="211" t="s">
        <v>203</v>
      </c>
      <c r="H16" s="74">
        <v>0.27955806425126201</v>
      </c>
      <c r="I16" s="74">
        <v>0.17285443003150977</v>
      </c>
      <c r="J16" s="74">
        <v>17.087479939862906</v>
      </c>
      <c r="K16" s="74">
        <v>0</v>
      </c>
      <c r="L16" s="74">
        <v>0</v>
      </c>
      <c r="M16" s="75">
        <v>17.539892434145678</v>
      </c>
      <c r="N16" s="74">
        <v>0</v>
      </c>
      <c r="O16" s="74">
        <v>0</v>
      </c>
      <c r="P16" s="74">
        <v>0</v>
      </c>
      <c r="Q16" s="74">
        <v>0</v>
      </c>
      <c r="R16" s="75">
        <v>0</v>
      </c>
      <c r="S16" s="75">
        <v>739.62227773703864</v>
      </c>
      <c r="T16" s="74">
        <v>69.332529533779748</v>
      </c>
      <c r="U16" s="74">
        <v>22.808562064477972</v>
      </c>
      <c r="V16" s="75">
        <v>92.141091598257717</v>
      </c>
      <c r="W16" s="74">
        <v>70.571602297713099</v>
      </c>
      <c r="X16" s="74">
        <v>75.850909515973811</v>
      </c>
      <c r="Y16" s="75">
        <v>146.42251181368692</v>
      </c>
      <c r="Z16" s="74">
        <v>352.48518284046935</v>
      </c>
      <c r="AA16" s="74">
        <v>113.6399192290164</v>
      </c>
      <c r="AB16" s="75">
        <v>466.12510206948576</v>
      </c>
      <c r="AC16" s="75">
        <v>88.9430020268574</v>
      </c>
      <c r="AD16" s="75">
        <v>49.916597756561259</v>
      </c>
      <c r="AE16" s="75">
        <v>236.20653894994058</v>
      </c>
      <c r="AF16" s="75">
        <v>244.06501528974351</v>
      </c>
      <c r="AG16" s="74">
        <v>96.393360529638386</v>
      </c>
      <c r="AH16" s="74">
        <v>162.80782926241361</v>
      </c>
      <c r="AI16" s="74">
        <v>32.586480183621148</v>
      </c>
      <c r="AJ16" s="75">
        <f t="shared" si="0"/>
        <v>291.78766997567311</v>
      </c>
      <c r="AK16" s="74">
        <v>43.161251026648507</v>
      </c>
      <c r="AL16" s="74">
        <v>12.980954251865798</v>
      </c>
      <c r="AM16" s="75">
        <v>56.142205278514304</v>
      </c>
      <c r="AN16" s="244">
        <f t="shared" si="1"/>
        <v>2428.9119049299047</v>
      </c>
      <c r="AO16" s="74">
        <f>(AN16/$AN$133)*PIB_2018_DANE!$Q$22</f>
        <v>240.28458165076603</v>
      </c>
      <c r="AP16" s="75">
        <f t="shared" si="2"/>
        <v>2669.1964865806708</v>
      </c>
      <c r="AQ16" s="245">
        <f t="shared" si="3"/>
        <v>1.8814875428295477E-2</v>
      </c>
      <c r="AZ16" s="203"/>
      <c r="BA16" s="204"/>
      <c r="BB16" s="203"/>
    </row>
    <row r="17" spans="1:54" x14ac:dyDescent="0.3">
      <c r="A17" s="79" t="s">
        <v>11</v>
      </c>
      <c r="B17" s="210" t="s">
        <v>1</v>
      </c>
      <c r="C17" s="133" t="s">
        <v>46</v>
      </c>
      <c r="D17" s="211" t="s">
        <v>23</v>
      </c>
      <c r="E17" s="243" t="s">
        <v>486</v>
      </c>
      <c r="F17" s="212" t="s">
        <v>78</v>
      </c>
      <c r="G17" s="211" t="s">
        <v>204</v>
      </c>
      <c r="H17" s="74">
        <v>1.4418644155433771</v>
      </c>
      <c r="I17" s="74">
        <v>1.1036565316890592</v>
      </c>
      <c r="J17" s="74">
        <v>16.970729992051503</v>
      </c>
      <c r="K17" s="74">
        <v>2.799804863095811E-2</v>
      </c>
      <c r="L17" s="74">
        <v>0</v>
      </c>
      <c r="M17" s="75">
        <v>19.544248987914898</v>
      </c>
      <c r="N17" s="74">
        <v>0</v>
      </c>
      <c r="O17" s="74">
        <v>0</v>
      </c>
      <c r="P17" s="74">
        <v>0</v>
      </c>
      <c r="Q17" s="74">
        <v>0</v>
      </c>
      <c r="R17" s="75">
        <v>0</v>
      </c>
      <c r="S17" s="75">
        <v>503.09522585650637</v>
      </c>
      <c r="T17" s="74">
        <v>29.197658419369674</v>
      </c>
      <c r="U17" s="74">
        <v>9.6501901575455022</v>
      </c>
      <c r="V17" s="75">
        <v>38.847848576915176</v>
      </c>
      <c r="W17" s="74">
        <v>31.218893163647003</v>
      </c>
      <c r="X17" s="74">
        <v>21.544568972138837</v>
      </c>
      <c r="Y17" s="75">
        <v>52.763462135785836</v>
      </c>
      <c r="Z17" s="74">
        <v>160.48212733443475</v>
      </c>
      <c r="AA17" s="74">
        <v>85.312182529039987</v>
      </c>
      <c r="AB17" s="75">
        <v>245.79430986347472</v>
      </c>
      <c r="AC17" s="75">
        <v>57.645367802625138</v>
      </c>
      <c r="AD17" s="75">
        <v>41.155317520723031</v>
      </c>
      <c r="AE17" s="75">
        <v>107.95258694226588</v>
      </c>
      <c r="AF17" s="75">
        <v>146.3321085509657</v>
      </c>
      <c r="AG17" s="74">
        <v>60.302430391491818</v>
      </c>
      <c r="AH17" s="74">
        <v>74.911931403591922</v>
      </c>
      <c r="AI17" s="74">
        <v>43.641783554754937</v>
      </c>
      <c r="AJ17" s="75">
        <f t="shared" si="0"/>
        <v>178.85614534983867</v>
      </c>
      <c r="AK17" s="74">
        <v>41.727170977362476</v>
      </c>
      <c r="AL17" s="74">
        <v>3.321837238629513</v>
      </c>
      <c r="AM17" s="75">
        <v>45.049008215991989</v>
      </c>
      <c r="AN17" s="244">
        <f t="shared" si="1"/>
        <v>1437.0356298030076</v>
      </c>
      <c r="AO17" s="74">
        <f>(AN17/$AN$133)*PIB_2018_DANE!$Q$22</f>
        <v>142.1613951595439</v>
      </c>
      <c r="AP17" s="75">
        <f t="shared" si="2"/>
        <v>1579.1970249625515</v>
      </c>
      <c r="AQ17" s="245">
        <f t="shared" si="3"/>
        <v>1.1131587895752026E-2</v>
      </c>
      <c r="AZ17" s="203"/>
      <c r="BA17" s="204"/>
      <c r="BB17" s="203"/>
    </row>
    <row r="18" spans="1:54" x14ac:dyDescent="0.3">
      <c r="A18" s="79" t="s">
        <v>12</v>
      </c>
      <c r="B18" s="210" t="s">
        <v>2</v>
      </c>
      <c r="C18" s="133" t="s">
        <v>47</v>
      </c>
      <c r="D18" s="211" t="s">
        <v>2</v>
      </c>
      <c r="E18" s="243" t="s">
        <v>478</v>
      </c>
      <c r="F18" s="212" t="s">
        <v>79</v>
      </c>
      <c r="G18" s="211" t="s">
        <v>205</v>
      </c>
      <c r="H18" s="74">
        <v>0</v>
      </c>
      <c r="I18" s="74">
        <v>25.853068815172307</v>
      </c>
      <c r="J18" s="74">
        <v>37.240375082033722</v>
      </c>
      <c r="K18" s="74">
        <v>0.680244232581663</v>
      </c>
      <c r="L18" s="74">
        <v>0</v>
      </c>
      <c r="M18" s="75">
        <v>63.773688129787693</v>
      </c>
      <c r="N18" s="74">
        <v>0</v>
      </c>
      <c r="O18" s="74">
        <v>0</v>
      </c>
      <c r="P18" s="74">
        <v>78.195195249231901</v>
      </c>
      <c r="Q18" s="74">
        <v>0</v>
      </c>
      <c r="R18" s="75">
        <v>78.195195249231901</v>
      </c>
      <c r="S18" s="75">
        <v>5.5671491866359251</v>
      </c>
      <c r="T18" s="74">
        <v>14.683658457368496</v>
      </c>
      <c r="U18" s="74">
        <v>5.5826451877350713</v>
      </c>
      <c r="V18" s="75">
        <v>20.266303645103569</v>
      </c>
      <c r="W18" s="74">
        <v>15.472510357520115</v>
      </c>
      <c r="X18" s="74">
        <v>12.96851906759502</v>
      </c>
      <c r="Y18" s="75">
        <v>28.441029425115136</v>
      </c>
      <c r="Z18" s="74">
        <v>38.519660719017544</v>
      </c>
      <c r="AA18" s="74">
        <v>10.180482128775861</v>
      </c>
      <c r="AB18" s="75">
        <v>48.700142847793401</v>
      </c>
      <c r="AC18" s="75">
        <v>8.8477229922588343</v>
      </c>
      <c r="AD18" s="75">
        <v>0.5042506277923311</v>
      </c>
      <c r="AE18" s="75">
        <v>24.154055566699874</v>
      </c>
      <c r="AF18" s="75">
        <v>34.262793795973074</v>
      </c>
      <c r="AG18" s="74">
        <v>17.946258353132077</v>
      </c>
      <c r="AH18" s="74">
        <v>30.670060056207653</v>
      </c>
      <c r="AI18" s="74">
        <v>15.304639263749525</v>
      </c>
      <c r="AJ18" s="75">
        <f t="shared" si="0"/>
        <v>63.920957673089262</v>
      </c>
      <c r="AK18" s="74">
        <v>4.5776556068389302</v>
      </c>
      <c r="AL18" s="74">
        <v>0.7791699436837155</v>
      </c>
      <c r="AM18" s="75">
        <v>5.3568255505226459</v>
      </c>
      <c r="AN18" s="244">
        <f t="shared" si="1"/>
        <v>381.99011469000368</v>
      </c>
      <c r="AO18" s="74">
        <f>(AN18/$AN$133)*PIB_2018_DANE!$Q$22</f>
        <v>37.789075312578909</v>
      </c>
      <c r="AP18" s="75">
        <f t="shared" si="2"/>
        <v>419.7791900025826</v>
      </c>
      <c r="AQ18" s="245">
        <f t="shared" si="3"/>
        <v>2.9589778073652005E-3</v>
      </c>
      <c r="AZ18" s="203"/>
      <c r="BA18" s="204"/>
      <c r="BB18" s="203"/>
    </row>
    <row r="19" spans="1:54" x14ac:dyDescent="0.3">
      <c r="A19" s="79" t="s">
        <v>12</v>
      </c>
      <c r="B19" s="210" t="s">
        <v>2</v>
      </c>
      <c r="C19" s="133" t="s">
        <v>47</v>
      </c>
      <c r="D19" s="211" t="s">
        <v>2</v>
      </c>
      <c r="E19" s="243" t="s">
        <v>478</v>
      </c>
      <c r="F19" s="212" t="s">
        <v>80</v>
      </c>
      <c r="G19" s="211" t="s">
        <v>206</v>
      </c>
      <c r="H19" s="74">
        <v>0</v>
      </c>
      <c r="I19" s="74">
        <v>7.0620882866881578</v>
      </c>
      <c r="J19" s="74">
        <v>64.688183546367213</v>
      </c>
      <c r="K19" s="74">
        <v>1.1953737812852978</v>
      </c>
      <c r="L19" s="74">
        <v>0</v>
      </c>
      <c r="M19" s="75">
        <v>72.945645614340663</v>
      </c>
      <c r="N19" s="74">
        <v>0</v>
      </c>
      <c r="O19" s="74">
        <v>0</v>
      </c>
      <c r="P19" s="74">
        <v>221.93640215662137</v>
      </c>
      <c r="Q19" s="74">
        <v>3.2907205562782559E-2</v>
      </c>
      <c r="R19" s="75">
        <v>221.96930936218416</v>
      </c>
      <c r="S19" s="75">
        <v>53.236397053187396</v>
      </c>
      <c r="T19" s="74">
        <v>40.07588604954347</v>
      </c>
      <c r="U19" s="74">
        <v>12.327346145099506</v>
      </c>
      <c r="V19" s="75">
        <v>52.403232194642982</v>
      </c>
      <c r="W19" s="74">
        <v>48.81851973807759</v>
      </c>
      <c r="X19" s="74">
        <v>33.182075766081503</v>
      </c>
      <c r="Y19" s="75">
        <v>82.000595504159094</v>
      </c>
      <c r="Z19" s="74">
        <v>246.38801260469117</v>
      </c>
      <c r="AA19" s="74">
        <v>53.411660097878048</v>
      </c>
      <c r="AB19" s="75">
        <v>299.79967270256924</v>
      </c>
      <c r="AC19" s="75">
        <v>40.627602890127399</v>
      </c>
      <c r="AD19" s="75">
        <v>21.588576210125108</v>
      </c>
      <c r="AE19" s="75">
        <v>110.15254723056371</v>
      </c>
      <c r="AF19" s="75">
        <v>136.359988624599</v>
      </c>
      <c r="AG19" s="74">
        <v>71.508638570803882</v>
      </c>
      <c r="AH19" s="74">
        <v>92.30639676086868</v>
      </c>
      <c r="AI19" s="74">
        <v>56.701749716123622</v>
      </c>
      <c r="AJ19" s="75">
        <f t="shared" si="0"/>
        <v>220.51678504779619</v>
      </c>
      <c r="AK19" s="74">
        <v>14.24210391984275</v>
      </c>
      <c r="AL19" s="74">
        <v>31.031033287464336</v>
      </c>
      <c r="AM19" s="75">
        <v>45.273137207307087</v>
      </c>
      <c r="AN19" s="244">
        <f t="shared" si="1"/>
        <v>1356.8734896416022</v>
      </c>
      <c r="AO19" s="74">
        <f>(AN19/$AN$133)*PIB_2018_DANE!$Q$22</f>
        <v>134.23120787122838</v>
      </c>
      <c r="AP19" s="75">
        <f t="shared" si="2"/>
        <v>1491.1046975128306</v>
      </c>
      <c r="AQ19" s="245">
        <f t="shared" si="3"/>
        <v>1.0510634670506943E-2</v>
      </c>
      <c r="AZ19" s="203"/>
      <c r="BA19" s="204"/>
      <c r="BB19" s="203"/>
    </row>
    <row r="20" spans="1:54" x14ac:dyDescent="0.3">
      <c r="A20" s="79" t="s">
        <v>12</v>
      </c>
      <c r="B20" s="210" t="s">
        <v>2</v>
      </c>
      <c r="C20" s="133" t="s">
        <v>47</v>
      </c>
      <c r="D20" s="211" t="s">
        <v>2</v>
      </c>
      <c r="E20" s="243" t="s">
        <v>478</v>
      </c>
      <c r="F20" s="212" t="s">
        <v>81</v>
      </c>
      <c r="G20" s="211" t="s">
        <v>207</v>
      </c>
      <c r="H20" s="74">
        <v>0</v>
      </c>
      <c r="I20" s="74">
        <v>14.02814921931019</v>
      </c>
      <c r="J20" s="74">
        <v>13.494937237764109</v>
      </c>
      <c r="K20" s="74">
        <v>0.2170908706242265</v>
      </c>
      <c r="L20" s="74">
        <v>0</v>
      </c>
      <c r="M20" s="75">
        <v>27.740177327698525</v>
      </c>
      <c r="N20" s="74">
        <v>0</v>
      </c>
      <c r="O20" s="74">
        <v>0</v>
      </c>
      <c r="P20" s="74">
        <v>361.29588244711977</v>
      </c>
      <c r="Q20" s="74">
        <v>0</v>
      </c>
      <c r="R20" s="75">
        <v>361.29588244711977</v>
      </c>
      <c r="S20" s="75">
        <v>4.9724892667683429</v>
      </c>
      <c r="T20" s="74">
        <v>14.479906241233262</v>
      </c>
      <c r="U20" s="74">
        <v>15.409949891037874</v>
      </c>
      <c r="V20" s="75">
        <v>29.889856132271134</v>
      </c>
      <c r="W20" s="74">
        <v>15.246000532574323</v>
      </c>
      <c r="X20" s="74">
        <v>27.837919384917278</v>
      </c>
      <c r="Y20" s="75">
        <v>43.083919917491599</v>
      </c>
      <c r="Z20" s="74">
        <v>82.758328415701754</v>
      </c>
      <c r="AA20" s="74">
        <v>27.552989585603097</v>
      </c>
      <c r="AB20" s="75">
        <v>110.31131800130485</v>
      </c>
      <c r="AC20" s="75">
        <v>18.17402536097223</v>
      </c>
      <c r="AD20" s="75">
        <v>5.8583891620308313</v>
      </c>
      <c r="AE20" s="75">
        <v>46.488703772861278</v>
      </c>
      <c r="AF20" s="75">
        <v>85.270769459321428</v>
      </c>
      <c r="AG20" s="74">
        <v>31.699059588641159</v>
      </c>
      <c r="AH20" s="74">
        <v>57.562610405344991</v>
      </c>
      <c r="AI20" s="74">
        <v>31.073371694005488</v>
      </c>
      <c r="AJ20" s="75">
        <f t="shared" si="0"/>
        <v>120.33504168799165</v>
      </c>
      <c r="AK20" s="74">
        <v>8.1875560450365761</v>
      </c>
      <c r="AL20" s="74">
        <v>2.673969579460024</v>
      </c>
      <c r="AM20" s="75">
        <v>10.861525624496601</v>
      </c>
      <c r="AN20" s="244">
        <f t="shared" si="1"/>
        <v>864.28209816032825</v>
      </c>
      <c r="AO20" s="74">
        <f>(AN20/$AN$133)*PIB_2018_DANE!$Q$22</f>
        <v>85.500697642920045</v>
      </c>
      <c r="AP20" s="75">
        <f t="shared" si="2"/>
        <v>949.78279580324829</v>
      </c>
      <c r="AQ20" s="245">
        <f t="shared" si="3"/>
        <v>6.6949155211381379E-3</v>
      </c>
      <c r="AZ20" s="203"/>
      <c r="BA20" s="204"/>
      <c r="BB20" s="203"/>
    </row>
    <row r="21" spans="1:54" x14ac:dyDescent="0.3">
      <c r="A21" s="79" t="s">
        <v>12</v>
      </c>
      <c r="B21" s="210" t="s">
        <v>2</v>
      </c>
      <c r="C21" s="133" t="s">
        <v>47</v>
      </c>
      <c r="D21" s="211" t="s">
        <v>2</v>
      </c>
      <c r="E21" s="243" t="s">
        <v>478</v>
      </c>
      <c r="F21" s="212" t="s">
        <v>82</v>
      </c>
      <c r="G21" s="211" t="s">
        <v>208</v>
      </c>
      <c r="H21" s="74">
        <v>0</v>
      </c>
      <c r="I21" s="74">
        <v>14.395960086620768</v>
      </c>
      <c r="J21" s="74">
        <v>17.504842419785898</v>
      </c>
      <c r="K21" s="74">
        <v>0</v>
      </c>
      <c r="L21" s="74">
        <v>0</v>
      </c>
      <c r="M21" s="75">
        <v>31.900802506406666</v>
      </c>
      <c r="N21" s="74">
        <v>0</v>
      </c>
      <c r="O21" s="74">
        <v>0</v>
      </c>
      <c r="P21" s="74">
        <v>32.503984683371293</v>
      </c>
      <c r="Q21" s="74">
        <v>0</v>
      </c>
      <c r="R21" s="75">
        <v>32.503984683371293</v>
      </c>
      <c r="S21" s="75">
        <v>9.3418146080597051</v>
      </c>
      <c r="T21" s="74">
        <v>10.572398857666752</v>
      </c>
      <c r="U21" s="74">
        <v>13.221735622922363</v>
      </c>
      <c r="V21" s="75">
        <v>23.794134480589118</v>
      </c>
      <c r="W21" s="74">
        <v>23.932194881548078</v>
      </c>
      <c r="X21" s="74">
        <v>2.314328849563331</v>
      </c>
      <c r="Y21" s="75">
        <v>26.246523731111409</v>
      </c>
      <c r="Z21" s="74">
        <v>38.805063972111618</v>
      </c>
      <c r="AA21" s="74">
        <v>11.185587093260995</v>
      </c>
      <c r="AB21" s="75">
        <v>49.990651065372617</v>
      </c>
      <c r="AC21" s="75">
        <v>7.6678538093923914</v>
      </c>
      <c r="AD21" s="75">
        <v>0.98904656884797926</v>
      </c>
      <c r="AE21" s="75">
        <v>20.936007937657632</v>
      </c>
      <c r="AF21" s="75">
        <v>29.418736603025017</v>
      </c>
      <c r="AG21" s="74">
        <v>15.937858112155647</v>
      </c>
      <c r="AH21" s="74">
        <v>27.005113819950139</v>
      </c>
      <c r="AI21" s="74">
        <v>13.901375310585093</v>
      </c>
      <c r="AJ21" s="75">
        <f t="shared" si="0"/>
        <v>56.84434724269088</v>
      </c>
      <c r="AK21" s="74">
        <v>4.071518074919851</v>
      </c>
      <c r="AL21" s="74">
        <v>0.72014191764707047</v>
      </c>
      <c r="AM21" s="75">
        <v>4.7916599925669212</v>
      </c>
      <c r="AN21" s="244">
        <f t="shared" si="1"/>
        <v>294.42556322909161</v>
      </c>
      <c r="AO21" s="74">
        <f>(AN21/$AN$133)*PIB_2018_DANE!$Q$22</f>
        <v>29.126590859142365</v>
      </c>
      <c r="AP21" s="75">
        <f t="shared" si="2"/>
        <v>323.55215408823398</v>
      </c>
      <c r="AQ21" s="245">
        <f t="shared" si="3"/>
        <v>2.2806839078097223E-3</v>
      </c>
      <c r="AZ21" s="203"/>
      <c r="BA21" s="204"/>
      <c r="BB21" s="203"/>
    </row>
    <row r="22" spans="1:54" x14ac:dyDescent="0.3">
      <c r="A22" s="79" t="s">
        <v>12</v>
      </c>
      <c r="B22" s="210" t="s">
        <v>2</v>
      </c>
      <c r="C22" s="133" t="s">
        <v>47</v>
      </c>
      <c r="D22" s="211" t="s">
        <v>2</v>
      </c>
      <c r="E22" s="243" t="s">
        <v>478</v>
      </c>
      <c r="F22" s="212" t="s">
        <v>83</v>
      </c>
      <c r="G22" s="211" t="s">
        <v>209</v>
      </c>
      <c r="H22" s="74">
        <v>0</v>
      </c>
      <c r="I22" s="74">
        <v>7.8199120003783111</v>
      </c>
      <c r="J22" s="74">
        <v>13.648390963986223</v>
      </c>
      <c r="K22" s="74">
        <v>0.27491634122630348</v>
      </c>
      <c r="L22" s="74">
        <v>0</v>
      </c>
      <c r="M22" s="75">
        <v>21.743219305590838</v>
      </c>
      <c r="N22" s="74">
        <v>0</v>
      </c>
      <c r="O22" s="74">
        <v>0</v>
      </c>
      <c r="P22" s="74">
        <v>32.656371227018731</v>
      </c>
      <c r="Q22" s="74">
        <v>0</v>
      </c>
      <c r="R22" s="75">
        <v>32.656371227018731</v>
      </c>
      <c r="S22" s="75">
        <v>7.0848004958358617</v>
      </c>
      <c r="T22" s="74">
        <v>6.9185143971620624</v>
      </c>
      <c r="U22" s="74">
        <v>0.23879434720099715</v>
      </c>
      <c r="V22" s="75">
        <v>7.1573087443630588</v>
      </c>
      <c r="W22" s="74">
        <v>23.402308915131677</v>
      </c>
      <c r="X22" s="74">
        <v>18.138567586348888</v>
      </c>
      <c r="Y22" s="75">
        <v>41.540876501480568</v>
      </c>
      <c r="Z22" s="74">
        <v>34.299361516576596</v>
      </c>
      <c r="AA22" s="74">
        <v>7.3048257665262621</v>
      </c>
      <c r="AB22" s="75">
        <v>41.60418728310286</v>
      </c>
      <c r="AC22" s="75">
        <v>9.2036648220119233</v>
      </c>
      <c r="AD22" s="75">
        <v>1.6860941070276509</v>
      </c>
      <c r="AE22" s="75">
        <v>28.413631656102506</v>
      </c>
      <c r="AF22" s="75">
        <v>28.2583984189231</v>
      </c>
      <c r="AG22" s="74">
        <v>18.919236271682148</v>
      </c>
      <c r="AH22" s="74">
        <v>28.123084820202539</v>
      </c>
      <c r="AI22" s="74">
        <v>17.611374529225301</v>
      </c>
      <c r="AJ22" s="75">
        <f t="shared" si="0"/>
        <v>64.653695621109989</v>
      </c>
      <c r="AK22" s="74">
        <v>4.2568597662713792</v>
      </c>
      <c r="AL22" s="74">
        <v>0.7732671410800509</v>
      </c>
      <c r="AM22" s="75">
        <v>5.0301269073514305</v>
      </c>
      <c r="AN22" s="244">
        <f t="shared" si="1"/>
        <v>289.03237508991856</v>
      </c>
      <c r="AO22" s="74">
        <f>(AN22/$AN$133)*PIB_2018_DANE!$Q$22</f>
        <v>28.593059793995533</v>
      </c>
      <c r="AP22" s="75">
        <f t="shared" si="2"/>
        <v>317.62543488391407</v>
      </c>
      <c r="AQ22" s="245">
        <f t="shared" si="3"/>
        <v>2.2389071094030175E-3</v>
      </c>
      <c r="AZ22" s="203"/>
      <c r="BA22" s="204"/>
      <c r="BB22" s="203"/>
    </row>
    <row r="23" spans="1:54" x14ac:dyDescent="0.3">
      <c r="A23" s="79" t="s">
        <v>12</v>
      </c>
      <c r="B23" s="210" t="s">
        <v>2</v>
      </c>
      <c r="C23" s="133" t="s">
        <v>47</v>
      </c>
      <c r="D23" s="211" t="s">
        <v>2</v>
      </c>
      <c r="E23" s="243" t="s">
        <v>478</v>
      </c>
      <c r="F23" s="212" t="s">
        <v>84</v>
      </c>
      <c r="G23" s="211" t="s">
        <v>210</v>
      </c>
      <c r="H23" s="74">
        <v>0</v>
      </c>
      <c r="I23" s="74">
        <v>15.754760511944214</v>
      </c>
      <c r="J23" s="74">
        <v>37.680428933370109</v>
      </c>
      <c r="K23" s="74">
        <v>0.30518344091007898</v>
      </c>
      <c r="L23" s="74">
        <v>0</v>
      </c>
      <c r="M23" s="75">
        <v>53.740372886224399</v>
      </c>
      <c r="N23" s="74">
        <v>0</v>
      </c>
      <c r="O23" s="74">
        <v>0</v>
      </c>
      <c r="P23" s="74">
        <v>152.46400053604506</v>
      </c>
      <c r="Q23" s="74">
        <v>0</v>
      </c>
      <c r="R23" s="75">
        <v>152.46400053604506</v>
      </c>
      <c r="S23" s="75">
        <v>14.104977240111269</v>
      </c>
      <c r="T23" s="74">
        <v>9.1106351530571583</v>
      </c>
      <c r="U23" s="74">
        <v>20.644273193864343</v>
      </c>
      <c r="V23" s="75">
        <v>29.7549083469215</v>
      </c>
      <c r="W23" s="74">
        <v>20.375908199359731</v>
      </c>
      <c r="X23" s="74">
        <v>4.0458548040598199</v>
      </c>
      <c r="Y23" s="75">
        <v>24.421763003419549</v>
      </c>
      <c r="Z23" s="74">
        <v>23.82384119212286</v>
      </c>
      <c r="AA23" s="74">
        <v>10.184190016502718</v>
      </c>
      <c r="AB23" s="75">
        <v>34.008031208625582</v>
      </c>
      <c r="AC23" s="75">
        <v>8.4326604241878371</v>
      </c>
      <c r="AD23" s="75">
        <v>1.097568415229903</v>
      </c>
      <c r="AE23" s="75">
        <v>24.337718439948521</v>
      </c>
      <c r="AF23" s="75">
        <v>41.947883899266941</v>
      </c>
      <c r="AG23" s="74">
        <v>14.587631452240545</v>
      </c>
      <c r="AH23" s="74">
        <v>33.213520003630777</v>
      </c>
      <c r="AI23" s="74">
        <v>13.914007432276987</v>
      </c>
      <c r="AJ23" s="75">
        <f t="shared" si="0"/>
        <v>61.715158888148309</v>
      </c>
      <c r="AK23" s="74">
        <v>3.8917019024757367</v>
      </c>
      <c r="AL23" s="74">
        <v>0.18888968331726438</v>
      </c>
      <c r="AM23" s="75">
        <v>4.0805915857930009</v>
      </c>
      <c r="AN23" s="244">
        <f t="shared" si="1"/>
        <v>450.10563487392193</v>
      </c>
      <c r="AO23" s="74">
        <f>(AN23/$AN$133)*PIB_2018_DANE!$Q$22</f>
        <v>44.527528542643431</v>
      </c>
      <c r="AP23" s="75">
        <f t="shared" si="2"/>
        <v>494.63316341656537</v>
      </c>
      <c r="AQ23" s="245">
        <f t="shared" si="3"/>
        <v>3.4866153163225096E-3</v>
      </c>
      <c r="AZ23" s="203"/>
      <c r="BA23" s="204"/>
      <c r="BB23" s="203"/>
    </row>
    <row r="24" spans="1:54" x14ac:dyDescent="0.3">
      <c r="A24" s="79" t="s">
        <v>13</v>
      </c>
      <c r="B24" s="210" t="s">
        <v>3</v>
      </c>
      <c r="C24" s="133" t="s">
        <v>48</v>
      </c>
      <c r="D24" s="211" t="s">
        <v>24</v>
      </c>
      <c r="E24" s="243" t="s">
        <v>478</v>
      </c>
      <c r="F24" s="212" t="s">
        <v>85</v>
      </c>
      <c r="G24" s="211" t="s">
        <v>211</v>
      </c>
      <c r="H24" s="74">
        <v>0</v>
      </c>
      <c r="I24" s="74">
        <v>2.5642413367869952</v>
      </c>
      <c r="J24" s="74">
        <v>44.558916434313176</v>
      </c>
      <c r="K24" s="74">
        <v>0.19981781762700052</v>
      </c>
      <c r="L24" s="74">
        <v>0</v>
      </c>
      <c r="M24" s="75">
        <v>47.322975588727168</v>
      </c>
      <c r="N24" s="74">
        <v>0</v>
      </c>
      <c r="O24" s="74">
        <v>0</v>
      </c>
      <c r="P24" s="74">
        <v>48.847060290781208</v>
      </c>
      <c r="Q24" s="74">
        <v>0</v>
      </c>
      <c r="R24" s="75">
        <v>48.847060290781208</v>
      </c>
      <c r="S24" s="75">
        <v>161.85552957161397</v>
      </c>
      <c r="T24" s="74">
        <v>30.258314206575438</v>
      </c>
      <c r="U24" s="74">
        <v>4.5427141512212605</v>
      </c>
      <c r="V24" s="75">
        <v>34.801028357796696</v>
      </c>
      <c r="W24" s="74">
        <v>35.262866162388512</v>
      </c>
      <c r="X24" s="74">
        <v>6.0047156495813026</v>
      </c>
      <c r="Y24" s="75">
        <v>41.267581811969819</v>
      </c>
      <c r="Z24" s="74">
        <v>112.43926587096537</v>
      </c>
      <c r="AA24" s="74">
        <v>29.285380807028297</v>
      </c>
      <c r="AB24" s="75">
        <v>141.72464667799366</v>
      </c>
      <c r="AC24" s="75">
        <v>16.710756809493454</v>
      </c>
      <c r="AD24" s="75">
        <v>14.291814340467896</v>
      </c>
      <c r="AE24" s="75">
        <v>45.813387545826359</v>
      </c>
      <c r="AF24" s="75">
        <v>67.902866149490578</v>
      </c>
      <c r="AG24" s="74">
        <v>33.509684788309727</v>
      </c>
      <c r="AH24" s="74">
        <v>30.154378785404916</v>
      </c>
      <c r="AI24" s="74">
        <v>25.488875460825085</v>
      </c>
      <c r="AJ24" s="75">
        <f t="shared" si="0"/>
        <v>89.152939034539727</v>
      </c>
      <c r="AK24" s="74">
        <v>9.308881679787282</v>
      </c>
      <c r="AL24" s="74">
        <v>9.6238159286611857</v>
      </c>
      <c r="AM24" s="75">
        <v>18.932697608448468</v>
      </c>
      <c r="AN24" s="244">
        <f t="shared" si="1"/>
        <v>728.62328378714903</v>
      </c>
      <c r="AO24" s="74">
        <f>(AN24/$AN$133)*PIB_2018_DANE!$Q$22</f>
        <v>72.080399692740173</v>
      </c>
      <c r="AP24" s="75">
        <f t="shared" si="2"/>
        <v>800.70368347988915</v>
      </c>
      <c r="AQ24" s="245">
        <f t="shared" si="3"/>
        <v>5.6440730891828758E-3</v>
      </c>
      <c r="AZ24" s="203"/>
      <c r="BA24" s="204"/>
      <c r="BB24" s="203"/>
    </row>
    <row r="25" spans="1:54" x14ac:dyDescent="0.3">
      <c r="A25" s="79" t="s">
        <v>13</v>
      </c>
      <c r="B25" s="210" t="s">
        <v>3</v>
      </c>
      <c r="C25" s="133" t="s">
        <v>48</v>
      </c>
      <c r="D25" s="211" t="s">
        <v>24</v>
      </c>
      <c r="E25" s="243" t="s">
        <v>478</v>
      </c>
      <c r="F25" s="212" t="s">
        <v>86</v>
      </c>
      <c r="G25" s="211" t="s">
        <v>212</v>
      </c>
      <c r="H25" s="74">
        <v>0</v>
      </c>
      <c r="I25" s="74">
        <v>1.1311891229264717</v>
      </c>
      <c r="J25" s="74">
        <v>20.877753731409829</v>
      </c>
      <c r="K25" s="74">
        <v>0.11706419099483605</v>
      </c>
      <c r="L25" s="74">
        <v>0</v>
      </c>
      <c r="M25" s="75">
        <v>22.126007045331136</v>
      </c>
      <c r="N25" s="74">
        <v>0</v>
      </c>
      <c r="O25" s="74">
        <v>114.90695785661303</v>
      </c>
      <c r="P25" s="74">
        <v>4.7735575321646833</v>
      </c>
      <c r="Q25" s="74">
        <v>0.56192137321953572</v>
      </c>
      <c r="R25" s="75">
        <v>120.24243676199725</v>
      </c>
      <c r="S25" s="75">
        <v>172.59520880844985</v>
      </c>
      <c r="T25" s="74">
        <v>101.55922823391192</v>
      </c>
      <c r="U25" s="74">
        <v>2.8276050346861648</v>
      </c>
      <c r="V25" s="75">
        <v>104.3868332685981</v>
      </c>
      <c r="W25" s="74">
        <v>40.73159573571531</v>
      </c>
      <c r="X25" s="74">
        <v>5.4393347814390891</v>
      </c>
      <c r="Y25" s="75">
        <v>46.170930517154396</v>
      </c>
      <c r="Z25" s="74">
        <v>20.124117600040442</v>
      </c>
      <c r="AA25" s="74">
        <v>6.3656812394798763</v>
      </c>
      <c r="AB25" s="75">
        <v>26.489798839520319</v>
      </c>
      <c r="AC25" s="75">
        <v>5.559831688853194</v>
      </c>
      <c r="AD25" s="75">
        <v>1.6997249990675567</v>
      </c>
      <c r="AE25" s="75">
        <v>19.092306305506764</v>
      </c>
      <c r="AF25" s="75">
        <v>47.104090685935809</v>
      </c>
      <c r="AG25" s="74">
        <v>16.807391265743234</v>
      </c>
      <c r="AH25" s="74">
        <v>10.276934123334248</v>
      </c>
      <c r="AI25" s="74">
        <v>5.9162267332631124</v>
      </c>
      <c r="AJ25" s="75">
        <f t="shared" si="0"/>
        <v>33.000552122340594</v>
      </c>
      <c r="AK25" s="74">
        <v>3.4049376444864707</v>
      </c>
      <c r="AL25" s="74">
        <v>2.462731657260643</v>
      </c>
      <c r="AM25" s="75">
        <v>5.8676693017471138</v>
      </c>
      <c r="AN25" s="244">
        <f t="shared" si="1"/>
        <v>604.33539034450212</v>
      </c>
      <c r="AO25" s="74">
        <f>(AN25/$AN$133)*PIB_2018_DANE!$Q$22</f>
        <v>59.784991028676977</v>
      </c>
      <c r="AP25" s="75">
        <f t="shared" si="2"/>
        <v>664.12038137317904</v>
      </c>
      <c r="AQ25" s="245">
        <f t="shared" si="3"/>
        <v>4.6813122629782104E-3</v>
      </c>
      <c r="AZ25" s="203"/>
      <c r="BA25" s="204"/>
      <c r="BB25" s="203"/>
    </row>
    <row r="26" spans="1:54" x14ac:dyDescent="0.3">
      <c r="A26" s="79" t="s">
        <v>13</v>
      </c>
      <c r="B26" s="210" t="s">
        <v>3</v>
      </c>
      <c r="C26" s="133" t="s">
        <v>48</v>
      </c>
      <c r="D26" s="211" t="s">
        <v>24</v>
      </c>
      <c r="E26" s="243" t="s">
        <v>478</v>
      </c>
      <c r="F26" s="212" t="s">
        <v>87</v>
      </c>
      <c r="G26" s="211" t="s">
        <v>213</v>
      </c>
      <c r="H26" s="74">
        <v>0</v>
      </c>
      <c r="I26" s="74">
        <v>0.42143373049265315</v>
      </c>
      <c r="J26" s="74">
        <v>18.082639335766093</v>
      </c>
      <c r="K26" s="74">
        <v>0.79283313257267241</v>
      </c>
      <c r="L26" s="74">
        <v>0</v>
      </c>
      <c r="M26" s="75">
        <v>19.296906198831415</v>
      </c>
      <c r="N26" s="74">
        <v>0</v>
      </c>
      <c r="O26" s="74">
        <v>13.861969184891537</v>
      </c>
      <c r="P26" s="74">
        <v>0</v>
      </c>
      <c r="Q26" s="74">
        <v>3.0549040942948955</v>
      </c>
      <c r="R26" s="75">
        <v>16.916873279186433</v>
      </c>
      <c r="S26" s="75">
        <v>82.203198343137828</v>
      </c>
      <c r="T26" s="74">
        <v>15.622183848887214</v>
      </c>
      <c r="U26" s="74">
        <v>1.5819322952507522</v>
      </c>
      <c r="V26" s="75">
        <v>17.204116144137966</v>
      </c>
      <c r="W26" s="74">
        <v>14.096070487105404</v>
      </c>
      <c r="X26" s="74">
        <v>7.2783278680500665</v>
      </c>
      <c r="Y26" s="75">
        <v>21.374398355155471</v>
      </c>
      <c r="Z26" s="74">
        <v>64.129418569924098</v>
      </c>
      <c r="AA26" s="74">
        <v>5.3225418687883064</v>
      </c>
      <c r="AB26" s="75">
        <v>69.451960438712405</v>
      </c>
      <c r="AC26" s="75">
        <v>7.4526768313481115</v>
      </c>
      <c r="AD26" s="75">
        <v>1.7969364276283863</v>
      </c>
      <c r="AE26" s="75">
        <v>22.877735844652232</v>
      </c>
      <c r="AF26" s="75">
        <v>31.684185151170386</v>
      </c>
      <c r="AG26" s="74">
        <v>17.651632733504691</v>
      </c>
      <c r="AH26" s="74">
        <v>14.524853282638579</v>
      </c>
      <c r="AI26" s="74">
        <v>6.8553975199211079</v>
      </c>
      <c r="AJ26" s="75">
        <f t="shared" si="0"/>
        <v>39.031883536064377</v>
      </c>
      <c r="AK26" s="74">
        <v>4.2751146850628112</v>
      </c>
      <c r="AL26" s="74">
        <v>3.4208549244946109</v>
      </c>
      <c r="AM26" s="75">
        <v>7.6959696095574222</v>
      </c>
      <c r="AN26" s="244">
        <f t="shared" si="1"/>
        <v>336.98684015958241</v>
      </c>
      <c r="AO26" s="74">
        <f>(AN26/$AN$133)*PIB_2018_DANE!$Q$22</f>
        <v>33.337043531801363</v>
      </c>
      <c r="AP26" s="75">
        <f t="shared" si="2"/>
        <v>370.3238836913838</v>
      </c>
      <c r="AQ26" s="245">
        <f t="shared" si="3"/>
        <v>2.6103727375655634E-3</v>
      </c>
      <c r="AZ26" s="203"/>
      <c r="BA26" s="204"/>
      <c r="BB26" s="203"/>
    </row>
    <row r="27" spans="1:54" x14ac:dyDescent="0.3">
      <c r="A27" s="79" t="s">
        <v>13</v>
      </c>
      <c r="B27" s="210" t="s">
        <v>3</v>
      </c>
      <c r="C27" s="133" t="s">
        <v>48</v>
      </c>
      <c r="D27" s="211" t="s">
        <v>24</v>
      </c>
      <c r="E27" s="243" t="s">
        <v>478</v>
      </c>
      <c r="F27" s="212" t="s">
        <v>88</v>
      </c>
      <c r="G27" s="211" t="s">
        <v>214</v>
      </c>
      <c r="H27" s="74">
        <v>0</v>
      </c>
      <c r="I27" s="74">
        <v>27.176934735542563</v>
      </c>
      <c r="J27" s="74">
        <v>51.148690772498078</v>
      </c>
      <c r="K27" s="74">
        <v>0.9349511018012121</v>
      </c>
      <c r="L27" s="74">
        <v>0</v>
      </c>
      <c r="M27" s="75">
        <v>79.260576609841848</v>
      </c>
      <c r="N27" s="74">
        <v>0</v>
      </c>
      <c r="O27" s="74">
        <v>693.48828895203462</v>
      </c>
      <c r="P27" s="74">
        <v>0</v>
      </c>
      <c r="Q27" s="74">
        <v>0.60164978594913743</v>
      </c>
      <c r="R27" s="75">
        <v>694.08993873798374</v>
      </c>
      <c r="S27" s="75">
        <v>16.283150504517383</v>
      </c>
      <c r="T27" s="74">
        <v>7.540778824144021</v>
      </c>
      <c r="U27" s="74">
        <v>10.586131605870364</v>
      </c>
      <c r="V27" s="75">
        <v>18.126910430014384</v>
      </c>
      <c r="W27" s="74">
        <v>33.400938999013079</v>
      </c>
      <c r="X27" s="74">
        <v>59.788536668774391</v>
      </c>
      <c r="Y27" s="75">
        <v>93.189475667787477</v>
      </c>
      <c r="Z27" s="74">
        <v>18.592368288377482</v>
      </c>
      <c r="AA27" s="74">
        <v>15.204032768662355</v>
      </c>
      <c r="AB27" s="75">
        <v>33.796401057039837</v>
      </c>
      <c r="AC27" s="75">
        <v>6.2851059289189086</v>
      </c>
      <c r="AD27" s="75">
        <v>0.62944000718733772</v>
      </c>
      <c r="AE27" s="75">
        <v>20.865345478340036</v>
      </c>
      <c r="AF27" s="75">
        <v>86.884371334307673</v>
      </c>
      <c r="AG27" s="74">
        <v>18.047139230318976</v>
      </c>
      <c r="AH27" s="74">
        <v>15.841359061166029</v>
      </c>
      <c r="AI27" s="74">
        <v>6.4605064113789448</v>
      </c>
      <c r="AJ27" s="75">
        <f t="shared" si="0"/>
        <v>40.349004702863951</v>
      </c>
      <c r="AK27" s="74">
        <v>4.508345810224089</v>
      </c>
      <c r="AL27" s="74">
        <v>1.5329972275743484</v>
      </c>
      <c r="AM27" s="75">
        <v>6.0413430377984376</v>
      </c>
      <c r="AN27" s="244">
        <f t="shared" si="1"/>
        <v>1095.801063496601</v>
      </c>
      <c r="AO27" s="74">
        <f>(AN27/$AN$133)*PIB_2018_DANE!$Q$22</f>
        <v>108.40413749890361</v>
      </c>
      <c r="AP27" s="75">
        <f t="shared" si="2"/>
        <v>1204.2052009955046</v>
      </c>
      <c r="AQ27" s="245">
        <f t="shared" si="3"/>
        <v>8.4883113553997913E-3</v>
      </c>
      <c r="AZ27" s="203"/>
      <c r="BA27" s="204"/>
      <c r="BB27" s="203"/>
    </row>
    <row r="28" spans="1:54" x14ac:dyDescent="0.3">
      <c r="A28" s="79" t="s">
        <v>13</v>
      </c>
      <c r="B28" s="210" t="s">
        <v>3</v>
      </c>
      <c r="C28" s="133" t="s">
        <v>49</v>
      </c>
      <c r="D28" s="211" t="s">
        <v>25</v>
      </c>
      <c r="E28" s="243" t="s">
        <v>478</v>
      </c>
      <c r="F28" s="212" t="s">
        <v>89</v>
      </c>
      <c r="G28" s="211" t="s">
        <v>215</v>
      </c>
      <c r="H28" s="74">
        <v>5.3901286350858156E-3</v>
      </c>
      <c r="I28" s="74">
        <v>1.5664000116726935</v>
      </c>
      <c r="J28" s="74">
        <v>11.391398407324944</v>
      </c>
      <c r="K28" s="74">
        <v>2.4782002447567781</v>
      </c>
      <c r="L28" s="74">
        <v>0</v>
      </c>
      <c r="M28" s="75">
        <v>15.4413887923895</v>
      </c>
      <c r="N28" s="74">
        <v>0</v>
      </c>
      <c r="O28" s="74">
        <v>0</v>
      </c>
      <c r="P28" s="74">
        <v>0</v>
      </c>
      <c r="Q28" s="74">
        <v>0</v>
      </c>
      <c r="R28" s="75">
        <v>0</v>
      </c>
      <c r="S28" s="75">
        <v>1.8496635559402979</v>
      </c>
      <c r="T28" s="74">
        <v>2.7978851004341578</v>
      </c>
      <c r="U28" s="74">
        <v>0.28166813413732811</v>
      </c>
      <c r="V28" s="75">
        <v>3.079553234571486</v>
      </c>
      <c r="W28" s="74">
        <v>5.1963865455365585</v>
      </c>
      <c r="X28" s="74">
        <v>1.4173712493037021</v>
      </c>
      <c r="Y28" s="75">
        <v>6.6137577948402608</v>
      </c>
      <c r="Z28" s="74">
        <v>6.5797555436574315</v>
      </c>
      <c r="AA28" s="74">
        <v>1.0437563312674196</v>
      </c>
      <c r="AB28" s="75">
        <v>7.6235118749248514</v>
      </c>
      <c r="AC28" s="75">
        <v>1.663751113582346</v>
      </c>
      <c r="AD28" s="75">
        <v>0.66998736941089809</v>
      </c>
      <c r="AE28" s="75">
        <v>6.5707741850195598</v>
      </c>
      <c r="AF28" s="75">
        <v>4.7793604751394003</v>
      </c>
      <c r="AG28" s="74">
        <v>3.9675774453230619</v>
      </c>
      <c r="AH28" s="74">
        <v>3.2332732629842327</v>
      </c>
      <c r="AI28" s="74">
        <v>2.2150150775390025</v>
      </c>
      <c r="AJ28" s="75">
        <f t="shared" si="0"/>
        <v>9.4158657858462966</v>
      </c>
      <c r="AK28" s="74">
        <v>0.81785308147406266</v>
      </c>
      <c r="AL28" s="74">
        <v>0.11840399163606645</v>
      </c>
      <c r="AM28" s="75">
        <v>0.93625707311012907</v>
      </c>
      <c r="AN28" s="244">
        <f t="shared" si="1"/>
        <v>58.643871254775021</v>
      </c>
      <c r="AO28" s="74">
        <f>(AN28/$AN$133)*PIB_2018_DANE!$Q$22</f>
        <v>5.8014529231111212</v>
      </c>
      <c r="AP28" s="75">
        <f t="shared" si="2"/>
        <v>64.445324177886135</v>
      </c>
      <c r="AQ28" s="245">
        <f t="shared" si="3"/>
        <v>4.5426807372144358E-4</v>
      </c>
      <c r="AZ28" s="203"/>
      <c r="BA28" s="204"/>
      <c r="BB28" s="203"/>
    </row>
    <row r="29" spans="1:54" x14ac:dyDescent="0.3">
      <c r="A29" s="79" t="s">
        <v>13</v>
      </c>
      <c r="B29" s="210" t="s">
        <v>3</v>
      </c>
      <c r="C29" s="133" t="s">
        <v>49</v>
      </c>
      <c r="D29" s="211" t="s">
        <v>25</v>
      </c>
      <c r="E29" s="243" t="s">
        <v>478</v>
      </c>
      <c r="F29" s="212" t="s">
        <v>90</v>
      </c>
      <c r="G29" s="211" t="s">
        <v>216</v>
      </c>
      <c r="H29" s="74">
        <v>1.331875531280855</v>
      </c>
      <c r="I29" s="74">
        <v>10.2218148273181</v>
      </c>
      <c r="J29" s="74">
        <v>24.753974260406284</v>
      </c>
      <c r="K29" s="74">
        <v>0.33287960368297193</v>
      </c>
      <c r="L29" s="74">
        <v>0</v>
      </c>
      <c r="M29" s="75">
        <v>36.640544222688213</v>
      </c>
      <c r="N29" s="74">
        <v>0</v>
      </c>
      <c r="O29" s="74">
        <v>0</v>
      </c>
      <c r="P29" s="74">
        <v>0</v>
      </c>
      <c r="Q29" s="74">
        <v>1.0424959278012163E-2</v>
      </c>
      <c r="R29" s="75">
        <v>1.0424959278012163E-2</v>
      </c>
      <c r="S29" s="75">
        <v>1.9918018809099012</v>
      </c>
      <c r="T29" s="74">
        <v>1.8151286309931924</v>
      </c>
      <c r="U29" s="74">
        <v>0.64042862470112738</v>
      </c>
      <c r="V29" s="75">
        <v>2.4555572556943197</v>
      </c>
      <c r="W29" s="74">
        <v>10.095189905264236</v>
      </c>
      <c r="X29" s="74">
        <v>5.0995562311161882</v>
      </c>
      <c r="Y29" s="75">
        <v>15.194746136380425</v>
      </c>
      <c r="Z29" s="74">
        <v>16.754436154488058</v>
      </c>
      <c r="AA29" s="74">
        <v>4.0461813612521622</v>
      </c>
      <c r="AB29" s="75">
        <v>20.800617515740221</v>
      </c>
      <c r="AC29" s="75">
        <v>3.0977798530480065</v>
      </c>
      <c r="AD29" s="75">
        <v>1.1773839426588428</v>
      </c>
      <c r="AE29" s="75">
        <v>11.688642449596303</v>
      </c>
      <c r="AF29" s="75">
        <v>9.3309660547474369</v>
      </c>
      <c r="AG29" s="74">
        <v>6.3455312087303657</v>
      </c>
      <c r="AH29" s="74">
        <v>7.0978757467197369</v>
      </c>
      <c r="AI29" s="74">
        <v>4.4624342933311167</v>
      </c>
      <c r="AJ29" s="75">
        <f t="shared" si="0"/>
        <v>17.905841248781222</v>
      </c>
      <c r="AK29" s="74">
        <v>1.4673876435613855</v>
      </c>
      <c r="AL29" s="74">
        <v>0.52811939126562979</v>
      </c>
      <c r="AM29" s="75">
        <v>1.9955070348270154</v>
      </c>
      <c r="AN29" s="244">
        <f t="shared" si="1"/>
        <v>122.28981255434991</v>
      </c>
      <c r="AO29" s="74">
        <f>(AN29/$AN$133)*PIB_2018_DANE!$Q$22</f>
        <v>12.09774483386237</v>
      </c>
      <c r="AP29" s="75">
        <f t="shared" si="2"/>
        <v>134.38755738821229</v>
      </c>
      <c r="AQ29" s="245">
        <f t="shared" si="3"/>
        <v>9.4728326074308494E-4</v>
      </c>
      <c r="AZ29" s="203"/>
      <c r="BA29" s="204"/>
      <c r="BB29" s="203"/>
    </row>
    <row r="30" spans="1:54" x14ac:dyDescent="0.3">
      <c r="A30" s="79" t="s">
        <v>14</v>
      </c>
      <c r="B30" s="210" t="s">
        <v>4</v>
      </c>
      <c r="C30" s="133" t="s">
        <v>49</v>
      </c>
      <c r="D30" s="211" t="s">
        <v>25</v>
      </c>
      <c r="E30" s="243" t="s">
        <v>478</v>
      </c>
      <c r="F30" s="212" t="s">
        <v>91</v>
      </c>
      <c r="G30" s="211" t="s">
        <v>217</v>
      </c>
      <c r="H30" s="74">
        <v>2.1311362440497694</v>
      </c>
      <c r="I30" s="74">
        <v>6.1525280628905001</v>
      </c>
      <c r="J30" s="74">
        <v>2.0889863796995494</v>
      </c>
      <c r="K30" s="74">
        <v>0</v>
      </c>
      <c r="L30" s="74">
        <v>0</v>
      </c>
      <c r="M30" s="75">
        <v>10.372650686639819</v>
      </c>
      <c r="N30" s="74">
        <v>0</v>
      </c>
      <c r="O30" s="74">
        <v>0</v>
      </c>
      <c r="P30" s="74">
        <v>0</v>
      </c>
      <c r="Q30" s="74">
        <v>0</v>
      </c>
      <c r="R30" s="75">
        <v>0</v>
      </c>
      <c r="S30" s="75">
        <v>34.308665961157267</v>
      </c>
      <c r="T30" s="74">
        <v>7.9144750283017915</v>
      </c>
      <c r="U30" s="74">
        <v>1.9249883871823139</v>
      </c>
      <c r="V30" s="75">
        <v>9.8394634154841043</v>
      </c>
      <c r="W30" s="74">
        <v>6.0061655065349813</v>
      </c>
      <c r="X30" s="74">
        <v>2.5012520807249259</v>
      </c>
      <c r="Y30" s="75">
        <v>8.5074175872599067</v>
      </c>
      <c r="Z30" s="74">
        <v>22.742246844369244</v>
      </c>
      <c r="AA30" s="74">
        <v>4.5879330953323336</v>
      </c>
      <c r="AB30" s="75">
        <v>27.33017993970158</v>
      </c>
      <c r="AC30" s="75">
        <v>5.0062013399224137</v>
      </c>
      <c r="AD30" s="75">
        <v>2.0238568498114042</v>
      </c>
      <c r="AE30" s="75">
        <v>14.842747049556703</v>
      </c>
      <c r="AF30" s="75">
        <v>13.934469384912434</v>
      </c>
      <c r="AG30" s="74">
        <v>6.5702571249099497</v>
      </c>
      <c r="AH30" s="74">
        <v>6.3639885785000052</v>
      </c>
      <c r="AI30" s="74">
        <v>5.4147864243632586</v>
      </c>
      <c r="AJ30" s="75">
        <f t="shared" si="0"/>
        <v>18.349032127773214</v>
      </c>
      <c r="AK30" s="74">
        <v>1.7447651399844963</v>
      </c>
      <c r="AL30" s="74">
        <v>1.3193587639447404</v>
      </c>
      <c r="AM30" s="75">
        <v>3.0641239039292367</v>
      </c>
      <c r="AN30" s="244">
        <f t="shared" si="1"/>
        <v>147.57880824614807</v>
      </c>
      <c r="AO30" s="74">
        <f>(AN30/$AN$133)*PIB_2018_DANE!$Q$22</f>
        <v>14.59950528793166</v>
      </c>
      <c r="AP30" s="75">
        <f t="shared" si="2"/>
        <v>162.17831353407973</v>
      </c>
      <c r="AQ30" s="245">
        <f t="shared" si="3"/>
        <v>1.1431772751295864E-3</v>
      </c>
      <c r="AZ30" s="203"/>
      <c r="BA30" s="204"/>
      <c r="BB30" s="203"/>
    </row>
    <row r="31" spans="1:54" x14ac:dyDescent="0.3">
      <c r="A31" s="79" t="s">
        <v>14</v>
      </c>
      <c r="B31" s="210" t="s">
        <v>4</v>
      </c>
      <c r="C31" s="133" t="s">
        <v>49</v>
      </c>
      <c r="D31" s="211" t="s">
        <v>25</v>
      </c>
      <c r="E31" s="243" t="s">
        <v>478</v>
      </c>
      <c r="F31" s="212" t="s">
        <v>92</v>
      </c>
      <c r="G31" s="211" t="s">
        <v>218</v>
      </c>
      <c r="H31" s="74">
        <v>8.5992529129455093</v>
      </c>
      <c r="I31" s="74">
        <v>26.754305167801736</v>
      </c>
      <c r="J31" s="74">
        <v>24.298023910992889</v>
      </c>
      <c r="K31" s="74">
        <v>0.69162874478438019</v>
      </c>
      <c r="L31" s="74">
        <v>0</v>
      </c>
      <c r="M31" s="75">
        <v>60.343210736524519</v>
      </c>
      <c r="N31" s="74">
        <v>0</v>
      </c>
      <c r="O31" s="74">
        <v>0</v>
      </c>
      <c r="P31" s="74">
        <v>7.7379458471680653</v>
      </c>
      <c r="Q31" s="74">
        <v>0</v>
      </c>
      <c r="R31" s="75">
        <v>7.7379458471680653</v>
      </c>
      <c r="S31" s="75">
        <v>14.359476912703908</v>
      </c>
      <c r="T31" s="74">
        <v>5.2105640182355568</v>
      </c>
      <c r="U31" s="74">
        <v>0.43271233173896706</v>
      </c>
      <c r="V31" s="75">
        <v>5.6432763499745224</v>
      </c>
      <c r="W31" s="74">
        <v>13.56590321014494</v>
      </c>
      <c r="X31" s="74">
        <v>6.1272929241434948</v>
      </c>
      <c r="Y31" s="75">
        <v>19.693196134288435</v>
      </c>
      <c r="Z31" s="74">
        <v>31.843410102259661</v>
      </c>
      <c r="AA31" s="74">
        <v>7.3788428192672981</v>
      </c>
      <c r="AB31" s="75">
        <v>39.222252921526959</v>
      </c>
      <c r="AC31" s="75">
        <v>7.9253567174613115</v>
      </c>
      <c r="AD31" s="75">
        <v>2.0071067338128068</v>
      </c>
      <c r="AE31" s="75">
        <v>28.791003143303698</v>
      </c>
      <c r="AF31" s="75">
        <v>20.656407657338935</v>
      </c>
      <c r="AG31" s="74">
        <v>12.593958425109234</v>
      </c>
      <c r="AH31" s="74">
        <v>15.428900435721651</v>
      </c>
      <c r="AI31" s="74">
        <v>9.5185783061811176</v>
      </c>
      <c r="AJ31" s="75">
        <f t="shared" si="0"/>
        <v>37.541437167012006</v>
      </c>
      <c r="AK31" s="74">
        <v>3.8409822043300639</v>
      </c>
      <c r="AL31" s="74">
        <v>1.3155999070674051</v>
      </c>
      <c r="AM31" s="75">
        <v>5.1565821113974692</v>
      </c>
      <c r="AN31" s="244">
        <f t="shared" si="1"/>
        <v>249.07725243251264</v>
      </c>
      <c r="AO31" s="74">
        <f>(AN31/$AN$133)*PIB_2018_DANE!$Q$22</f>
        <v>24.640425730547737</v>
      </c>
      <c r="AP31" s="75">
        <f t="shared" si="2"/>
        <v>273.71767816306038</v>
      </c>
      <c r="AQ31" s="245">
        <f t="shared" si="3"/>
        <v>1.9294061126828206E-3</v>
      </c>
      <c r="AZ31" s="203"/>
      <c r="BA31" s="204"/>
      <c r="BB31" s="203"/>
    </row>
    <row r="32" spans="1:54" x14ac:dyDescent="0.3">
      <c r="A32" s="79" t="s">
        <v>14</v>
      </c>
      <c r="B32" s="210" t="s">
        <v>4</v>
      </c>
      <c r="C32" s="133" t="s">
        <v>49</v>
      </c>
      <c r="D32" s="211" t="s">
        <v>25</v>
      </c>
      <c r="E32" s="243" t="s">
        <v>478</v>
      </c>
      <c r="F32" s="212" t="s">
        <v>93</v>
      </c>
      <c r="G32" s="211" t="s">
        <v>219</v>
      </c>
      <c r="H32" s="74">
        <v>8.4772023079076924</v>
      </c>
      <c r="I32" s="74">
        <v>20.038201403160439</v>
      </c>
      <c r="J32" s="74">
        <v>42.955016859755816</v>
      </c>
      <c r="K32" s="74">
        <v>0.1317070291038481</v>
      </c>
      <c r="L32" s="74">
        <v>0</v>
      </c>
      <c r="M32" s="75">
        <v>71.602127599927798</v>
      </c>
      <c r="N32" s="74">
        <v>0</v>
      </c>
      <c r="O32" s="74">
        <v>0</v>
      </c>
      <c r="P32" s="74">
        <v>1.6768342304690458</v>
      </c>
      <c r="Q32" s="74">
        <v>0</v>
      </c>
      <c r="R32" s="75">
        <v>1.6768342304690458</v>
      </c>
      <c r="S32" s="75">
        <v>16.500094021352432</v>
      </c>
      <c r="T32" s="74">
        <v>26.55581688589778</v>
      </c>
      <c r="U32" s="74">
        <v>0.38932222521026433</v>
      </c>
      <c r="V32" s="75">
        <v>26.945139111108048</v>
      </c>
      <c r="W32" s="74">
        <v>21.300754731228629</v>
      </c>
      <c r="X32" s="74">
        <v>9.0643524291776796</v>
      </c>
      <c r="Y32" s="75">
        <v>30.365107160406311</v>
      </c>
      <c r="Z32" s="74">
        <v>17.727814061272536</v>
      </c>
      <c r="AA32" s="74">
        <v>4.0032959422877203</v>
      </c>
      <c r="AB32" s="75">
        <v>21.731110003560257</v>
      </c>
      <c r="AC32" s="75">
        <v>3.9065122224898539</v>
      </c>
      <c r="AD32" s="75">
        <v>0.86748786809233114</v>
      </c>
      <c r="AE32" s="75">
        <v>19.556454349469611</v>
      </c>
      <c r="AF32" s="75">
        <v>15.255640700798667</v>
      </c>
      <c r="AG32" s="74">
        <v>9.595366178610119</v>
      </c>
      <c r="AH32" s="74">
        <v>10.201217660174921</v>
      </c>
      <c r="AI32" s="74">
        <v>4.4267348189844675</v>
      </c>
      <c r="AJ32" s="75">
        <f t="shared" si="0"/>
        <v>24.223318657769507</v>
      </c>
      <c r="AK32" s="74">
        <v>2.212237252682133</v>
      </c>
      <c r="AL32" s="74">
        <v>1.4621953252834874</v>
      </c>
      <c r="AM32" s="75">
        <v>3.6744325779656206</v>
      </c>
      <c r="AN32" s="244">
        <f t="shared" si="1"/>
        <v>236.30425850340947</v>
      </c>
      <c r="AO32" s="74">
        <f>(AN32/$AN$133)*PIB_2018_DANE!$Q$22</f>
        <v>23.376833791929897</v>
      </c>
      <c r="AP32" s="75">
        <f t="shared" si="2"/>
        <v>259.68109229533934</v>
      </c>
      <c r="AQ32" s="245">
        <f t="shared" si="3"/>
        <v>1.8304637471179457E-3</v>
      </c>
      <c r="AZ32" s="203"/>
      <c r="BA32" s="204"/>
      <c r="BB32" s="203"/>
    </row>
    <row r="33" spans="1:54" x14ac:dyDescent="0.3">
      <c r="A33" s="79" t="s">
        <v>14</v>
      </c>
      <c r="B33" s="210" t="s">
        <v>4</v>
      </c>
      <c r="C33" s="133" t="s">
        <v>50</v>
      </c>
      <c r="D33" s="211" t="s">
        <v>26</v>
      </c>
      <c r="E33" s="243" t="s">
        <v>478</v>
      </c>
      <c r="F33" s="212" t="s">
        <v>94</v>
      </c>
      <c r="G33" s="211" t="s">
        <v>220</v>
      </c>
      <c r="H33" s="74">
        <v>14.268325689823673</v>
      </c>
      <c r="I33" s="74">
        <v>15.917893321113759</v>
      </c>
      <c r="J33" s="74">
        <v>13.975840620020364</v>
      </c>
      <c r="K33" s="74">
        <v>8.130111990285227E-2</v>
      </c>
      <c r="L33" s="74">
        <v>0</v>
      </c>
      <c r="M33" s="75">
        <v>44.243360750860646</v>
      </c>
      <c r="N33" s="74">
        <v>0</v>
      </c>
      <c r="O33" s="74">
        <v>0</v>
      </c>
      <c r="P33" s="74">
        <v>31.952015221051749</v>
      </c>
      <c r="Q33" s="74">
        <v>1.2780869178316652</v>
      </c>
      <c r="R33" s="75">
        <v>33.230102138883417</v>
      </c>
      <c r="S33" s="75">
        <v>13.941470301566989</v>
      </c>
      <c r="T33" s="74">
        <v>502.85142491753066</v>
      </c>
      <c r="U33" s="74">
        <v>1.3672993023009643</v>
      </c>
      <c r="V33" s="75">
        <v>504.21872421983159</v>
      </c>
      <c r="W33" s="74">
        <v>17.051684202561248</v>
      </c>
      <c r="X33" s="74">
        <v>11.787582700619073</v>
      </c>
      <c r="Y33" s="75">
        <v>28.83926690318032</v>
      </c>
      <c r="Z33" s="74">
        <v>39.577670894804953</v>
      </c>
      <c r="AA33" s="74">
        <v>9.0815959901403023</v>
      </c>
      <c r="AB33" s="75">
        <v>48.659266884945254</v>
      </c>
      <c r="AC33" s="75">
        <v>9.2163584963828242</v>
      </c>
      <c r="AD33" s="75">
        <v>7.995363776321236</v>
      </c>
      <c r="AE33" s="75">
        <v>32.683304901207094</v>
      </c>
      <c r="AF33" s="75">
        <v>58.767690252024025</v>
      </c>
      <c r="AG33" s="74">
        <v>21.972125875131471</v>
      </c>
      <c r="AH33" s="74">
        <v>19.514757112996264</v>
      </c>
      <c r="AI33" s="74">
        <v>11.965914578314466</v>
      </c>
      <c r="AJ33" s="75">
        <f t="shared" si="0"/>
        <v>53.4527975664422</v>
      </c>
      <c r="AK33" s="74">
        <v>4.6238144158248122</v>
      </c>
      <c r="AL33" s="74">
        <v>4.1925721999533891</v>
      </c>
      <c r="AM33" s="75">
        <v>8.8163866157782014</v>
      </c>
      <c r="AN33" s="244">
        <f t="shared" si="1"/>
        <v>844.06409280742378</v>
      </c>
      <c r="AO33" s="74">
        <f>(AN33/$AN$133)*PIB_2018_DANE!$Q$22</f>
        <v>83.500594243461521</v>
      </c>
      <c r="AP33" s="75">
        <f t="shared" si="2"/>
        <v>927.56468705088525</v>
      </c>
      <c r="AQ33" s="245">
        <f t="shared" si="3"/>
        <v>6.5383024915130527E-3</v>
      </c>
      <c r="AZ33" s="203"/>
      <c r="BA33" s="204"/>
      <c r="BB33" s="203"/>
    </row>
    <row r="34" spans="1:54" x14ac:dyDescent="0.3">
      <c r="A34" s="79" t="s">
        <v>14</v>
      </c>
      <c r="B34" s="210" t="s">
        <v>4</v>
      </c>
      <c r="C34" s="133" t="s">
        <v>50</v>
      </c>
      <c r="D34" s="211" t="s">
        <v>26</v>
      </c>
      <c r="E34" s="243" t="s">
        <v>479</v>
      </c>
      <c r="F34" s="212" t="s">
        <v>95</v>
      </c>
      <c r="G34" s="211" t="s">
        <v>221</v>
      </c>
      <c r="H34" s="74">
        <v>2.9745669878568131</v>
      </c>
      <c r="I34" s="74">
        <v>14.81027281319601</v>
      </c>
      <c r="J34" s="74">
        <v>10.543743819468697</v>
      </c>
      <c r="K34" s="74">
        <v>5.2384458907950786E-2</v>
      </c>
      <c r="L34" s="74">
        <v>0</v>
      </c>
      <c r="M34" s="75">
        <v>28.380968079429472</v>
      </c>
      <c r="N34" s="74">
        <v>0</v>
      </c>
      <c r="O34" s="74">
        <v>0</v>
      </c>
      <c r="P34" s="74">
        <v>8.0557235636533164</v>
      </c>
      <c r="Q34" s="74">
        <v>0</v>
      </c>
      <c r="R34" s="75">
        <v>8.0557235636533164</v>
      </c>
      <c r="S34" s="75">
        <v>0.44824675005520781</v>
      </c>
      <c r="T34" s="74">
        <v>1.9157408366425781</v>
      </c>
      <c r="U34" s="74">
        <v>0.95031743640577104</v>
      </c>
      <c r="V34" s="75">
        <v>2.866058273048349</v>
      </c>
      <c r="W34" s="74">
        <v>9.2707426172583567</v>
      </c>
      <c r="X34" s="74">
        <v>0.43403993065749824</v>
      </c>
      <c r="Y34" s="75">
        <v>9.7047825479158547</v>
      </c>
      <c r="Z34" s="74">
        <v>13.64996524033036</v>
      </c>
      <c r="AA34" s="74">
        <v>2.6335125590834507</v>
      </c>
      <c r="AB34" s="75">
        <v>16.283477799413809</v>
      </c>
      <c r="AC34" s="75">
        <v>4.4917902288094922</v>
      </c>
      <c r="AD34" s="75">
        <v>1.5983519625300997</v>
      </c>
      <c r="AE34" s="75">
        <v>14.276404778885009</v>
      </c>
      <c r="AF34" s="75">
        <v>12.559729530127889</v>
      </c>
      <c r="AG34" s="74">
        <v>10.752092311371827</v>
      </c>
      <c r="AH34" s="74">
        <v>11.589792336722105</v>
      </c>
      <c r="AI34" s="74">
        <v>7.0196151019156927</v>
      </c>
      <c r="AJ34" s="75">
        <f t="shared" si="0"/>
        <v>29.361499750009628</v>
      </c>
      <c r="AK34" s="74">
        <v>2.1033529100566608</v>
      </c>
      <c r="AL34" s="74">
        <v>0.28328190540225606</v>
      </c>
      <c r="AM34" s="75">
        <v>2.3866348154589168</v>
      </c>
      <c r="AN34" s="244">
        <f t="shared" si="1"/>
        <v>130.41366807933704</v>
      </c>
      <c r="AO34" s="74">
        <f>(AN34/$AN$133)*PIB_2018_DANE!$Q$22</f>
        <v>12.901412197117001</v>
      </c>
      <c r="AP34" s="75">
        <f t="shared" si="2"/>
        <v>143.31508027645404</v>
      </c>
      <c r="AQ34" s="245">
        <f t="shared" si="3"/>
        <v>1.0102123976088017E-3</v>
      </c>
      <c r="AZ34" s="203"/>
      <c r="BA34" s="204"/>
      <c r="BB34" s="203"/>
    </row>
    <row r="35" spans="1:54" x14ac:dyDescent="0.3">
      <c r="A35" s="79" t="s">
        <v>14</v>
      </c>
      <c r="B35" s="210" t="s">
        <v>4</v>
      </c>
      <c r="C35" s="133" t="s">
        <v>50</v>
      </c>
      <c r="D35" s="211" t="s">
        <v>26</v>
      </c>
      <c r="E35" s="243" t="s">
        <v>479</v>
      </c>
      <c r="F35" s="212" t="s">
        <v>96</v>
      </c>
      <c r="G35" s="211" t="s">
        <v>222</v>
      </c>
      <c r="H35" s="74">
        <v>1.0504429687563468</v>
      </c>
      <c r="I35" s="74">
        <v>9.1313774519464204</v>
      </c>
      <c r="J35" s="74">
        <v>10.974579879527589</v>
      </c>
      <c r="K35" s="74">
        <v>5.2086106174362337E-2</v>
      </c>
      <c r="L35" s="74">
        <v>0</v>
      </c>
      <c r="M35" s="75">
        <v>21.20848640640472</v>
      </c>
      <c r="N35" s="74">
        <v>0</v>
      </c>
      <c r="O35" s="74">
        <v>0</v>
      </c>
      <c r="P35" s="74">
        <v>2.8434395022572887</v>
      </c>
      <c r="Q35" s="74">
        <v>0</v>
      </c>
      <c r="R35" s="75">
        <v>2.8434395022572887</v>
      </c>
      <c r="S35" s="75">
        <v>3.7996991300972431</v>
      </c>
      <c r="T35" s="74">
        <v>1.3237736541110983</v>
      </c>
      <c r="U35" s="74">
        <v>0.40230027940836915</v>
      </c>
      <c r="V35" s="75">
        <v>1.7260739335194677</v>
      </c>
      <c r="W35" s="74">
        <v>2.969626999385782</v>
      </c>
      <c r="X35" s="74">
        <v>0.30250334217641212</v>
      </c>
      <c r="Y35" s="75">
        <v>3.2721303415621943</v>
      </c>
      <c r="Z35" s="74">
        <v>7.4014474959622634</v>
      </c>
      <c r="AA35" s="74">
        <v>1.2444413655706494</v>
      </c>
      <c r="AB35" s="75">
        <v>8.6458888615329137</v>
      </c>
      <c r="AC35" s="75">
        <v>3.4135299644828674</v>
      </c>
      <c r="AD35" s="75">
        <v>0.37971732716770856</v>
      </c>
      <c r="AE35" s="75">
        <v>8.2677597380338383</v>
      </c>
      <c r="AF35" s="75">
        <v>7.4680371940878514</v>
      </c>
      <c r="AG35" s="74">
        <v>7.3825221229814444</v>
      </c>
      <c r="AH35" s="74">
        <v>4.9174443498711069</v>
      </c>
      <c r="AI35" s="74">
        <v>3.4826210281861676</v>
      </c>
      <c r="AJ35" s="75">
        <f t="shared" si="0"/>
        <v>15.782587501038719</v>
      </c>
      <c r="AK35" s="74">
        <v>1.354979588459871</v>
      </c>
      <c r="AL35" s="74">
        <v>0.4492041642807203</v>
      </c>
      <c r="AM35" s="75">
        <v>1.8041837527405913</v>
      </c>
      <c r="AN35" s="244">
        <f t="shared" si="1"/>
        <v>78.611533652925417</v>
      </c>
      <c r="AO35" s="74">
        <f>(AN35/$AN$133)*PIB_2018_DANE!$Q$22</f>
        <v>7.7767906849068753</v>
      </c>
      <c r="AP35" s="75">
        <f t="shared" si="2"/>
        <v>86.388324337832287</v>
      </c>
      <c r="AQ35" s="245">
        <f t="shared" si="3"/>
        <v>6.0894189283070487E-4</v>
      </c>
      <c r="AZ35" s="203"/>
      <c r="BA35" s="204"/>
      <c r="BB35" s="203"/>
    </row>
    <row r="36" spans="1:54" x14ac:dyDescent="0.3">
      <c r="A36" s="79" t="s">
        <v>14</v>
      </c>
      <c r="B36" s="210" t="s">
        <v>4</v>
      </c>
      <c r="C36" s="133" t="s">
        <v>50</v>
      </c>
      <c r="D36" s="211" t="s">
        <v>26</v>
      </c>
      <c r="E36" s="243" t="s">
        <v>479</v>
      </c>
      <c r="F36" s="212" t="s">
        <v>97</v>
      </c>
      <c r="G36" s="211" t="s">
        <v>223</v>
      </c>
      <c r="H36" s="74">
        <v>10.996701918686679</v>
      </c>
      <c r="I36" s="74">
        <v>36.006458238449902</v>
      </c>
      <c r="J36" s="74">
        <v>32.277869855365459</v>
      </c>
      <c r="K36" s="74">
        <v>1.1305998325457003E-2</v>
      </c>
      <c r="L36" s="74">
        <v>0</v>
      </c>
      <c r="M36" s="75">
        <v>79.292336010827498</v>
      </c>
      <c r="N36" s="74">
        <v>0</v>
      </c>
      <c r="O36" s="74">
        <v>0</v>
      </c>
      <c r="P36" s="74">
        <v>1.4384024414821488</v>
      </c>
      <c r="Q36" s="74">
        <v>0</v>
      </c>
      <c r="R36" s="75">
        <v>1.4384024414821488</v>
      </c>
      <c r="S36" s="75">
        <v>7.9972195860023643</v>
      </c>
      <c r="T36" s="74">
        <v>3.7435537294721546</v>
      </c>
      <c r="U36" s="74">
        <v>0.48497534682126686</v>
      </c>
      <c r="V36" s="75">
        <v>4.2285290762934213</v>
      </c>
      <c r="W36" s="74">
        <v>29.871664555566959</v>
      </c>
      <c r="X36" s="74">
        <v>8.1468584554023185</v>
      </c>
      <c r="Y36" s="75">
        <v>38.018523010969275</v>
      </c>
      <c r="Z36" s="74">
        <v>29.606681418910298</v>
      </c>
      <c r="AA36" s="74">
        <v>3.5059842092620048</v>
      </c>
      <c r="AB36" s="75">
        <v>33.112665628172302</v>
      </c>
      <c r="AC36" s="75">
        <v>7.6778152147410541</v>
      </c>
      <c r="AD36" s="75">
        <v>2.1644471950402195</v>
      </c>
      <c r="AE36" s="75">
        <v>29.626373373597101</v>
      </c>
      <c r="AF36" s="75">
        <v>24.907024474526569</v>
      </c>
      <c r="AG36" s="74">
        <v>28.394013818163653</v>
      </c>
      <c r="AH36" s="74">
        <v>17.7739921173991</v>
      </c>
      <c r="AI36" s="74">
        <v>9.842070466029984</v>
      </c>
      <c r="AJ36" s="75">
        <f t="shared" si="0"/>
        <v>56.010076401592741</v>
      </c>
      <c r="AK36" s="74">
        <v>4.0140023612918734</v>
      </c>
      <c r="AL36" s="74">
        <v>1.8231214054816622</v>
      </c>
      <c r="AM36" s="75">
        <v>5.8371237667735354</v>
      </c>
      <c r="AN36" s="244">
        <f t="shared" si="1"/>
        <v>290.31053618001823</v>
      </c>
      <c r="AO36" s="74">
        <f>(AN36/$AN$133)*PIB_2018_DANE!$Q$22</f>
        <v>28.719504232838101</v>
      </c>
      <c r="AP36" s="75">
        <f t="shared" si="2"/>
        <v>319.03004041285635</v>
      </c>
      <c r="AQ36" s="245">
        <f t="shared" si="3"/>
        <v>2.2488080208517653E-3</v>
      </c>
      <c r="AZ36" s="203"/>
      <c r="BA36" s="204"/>
      <c r="BB36" s="203"/>
    </row>
    <row r="37" spans="1:54" x14ac:dyDescent="0.3">
      <c r="A37" s="79" t="s">
        <v>14</v>
      </c>
      <c r="B37" s="210" t="s">
        <v>4</v>
      </c>
      <c r="C37" s="133" t="s">
        <v>51</v>
      </c>
      <c r="D37" s="211" t="s">
        <v>27</v>
      </c>
      <c r="E37" s="243" t="s">
        <v>479</v>
      </c>
      <c r="F37" s="212" t="s">
        <v>98</v>
      </c>
      <c r="G37" s="211" t="s">
        <v>224</v>
      </c>
      <c r="H37" s="74">
        <v>0</v>
      </c>
      <c r="I37" s="74">
        <v>5.3065950378708129</v>
      </c>
      <c r="J37" s="74">
        <v>14.104483872407425</v>
      </c>
      <c r="K37" s="74">
        <v>0.43720724331102656</v>
      </c>
      <c r="L37" s="74">
        <v>0</v>
      </c>
      <c r="M37" s="75">
        <v>19.848286153589264</v>
      </c>
      <c r="N37" s="74">
        <v>0</v>
      </c>
      <c r="O37" s="74">
        <v>0</v>
      </c>
      <c r="P37" s="74">
        <v>390.11998748767604</v>
      </c>
      <c r="Q37" s="74">
        <v>1.0466129360330052E-3</v>
      </c>
      <c r="R37" s="75">
        <v>390.12103410061206</v>
      </c>
      <c r="S37" s="75">
        <v>160.34972590550313</v>
      </c>
      <c r="T37" s="74">
        <v>19.356423223162192</v>
      </c>
      <c r="U37" s="74">
        <v>3.3630911780999946</v>
      </c>
      <c r="V37" s="75">
        <v>22.719514401262188</v>
      </c>
      <c r="W37" s="74">
        <v>14.730837411500877</v>
      </c>
      <c r="X37" s="74">
        <v>13.112341361240214</v>
      </c>
      <c r="Y37" s="75">
        <v>27.843178772741091</v>
      </c>
      <c r="Z37" s="74">
        <v>83.412305615402488</v>
      </c>
      <c r="AA37" s="74">
        <v>25.47563676180571</v>
      </c>
      <c r="AB37" s="75">
        <v>108.88794237720819</v>
      </c>
      <c r="AC37" s="75">
        <v>19.798820849540366</v>
      </c>
      <c r="AD37" s="75">
        <v>7.0265939662622783</v>
      </c>
      <c r="AE37" s="75">
        <v>46.823064602610899</v>
      </c>
      <c r="AF37" s="75">
        <v>89.045653586603066</v>
      </c>
      <c r="AG37" s="74">
        <v>20.059367428515021</v>
      </c>
      <c r="AH37" s="74">
        <v>31.261575424235854</v>
      </c>
      <c r="AI37" s="74">
        <v>20.905062954715358</v>
      </c>
      <c r="AJ37" s="75">
        <f t="shared" si="0"/>
        <v>72.226005807466237</v>
      </c>
      <c r="AK37" s="74">
        <v>7.8054479917226374</v>
      </c>
      <c r="AL37" s="74">
        <v>1.7453484176889671</v>
      </c>
      <c r="AM37" s="75">
        <v>9.5507964094116051</v>
      </c>
      <c r="AN37" s="244">
        <f t="shared" si="1"/>
        <v>974.24061693281044</v>
      </c>
      <c r="AO37" s="74">
        <f>(AN37/$AN$133)*PIB_2018_DANE!$Q$22</f>
        <v>96.378546538368667</v>
      </c>
      <c r="AP37" s="75">
        <f t="shared" si="2"/>
        <v>1070.619163471179</v>
      </c>
      <c r="AQ37" s="245">
        <f t="shared" si="3"/>
        <v>7.5466779209127166E-3</v>
      </c>
      <c r="AZ37" s="203"/>
      <c r="BA37" s="204"/>
      <c r="BB37" s="203"/>
    </row>
    <row r="38" spans="1:54" x14ac:dyDescent="0.3">
      <c r="A38" s="79" t="s">
        <v>14</v>
      </c>
      <c r="B38" s="210" t="s">
        <v>4</v>
      </c>
      <c r="C38" s="133" t="s">
        <v>51</v>
      </c>
      <c r="D38" s="211" t="s">
        <v>27</v>
      </c>
      <c r="E38" s="243" t="s">
        <v>479</v>
      </c>
      <c r="F38" s="212" t="s">
        <v>99</v>
      </c>
      <c r="G38" s="211" t="s">
        <v>225</v>
      </c>
      <c r="H38" s="74">
        <v>0</v>
      </c>
      <c r="I38" s="74">
        <v>13.972580494567735</v>
      </c>
      <c r="J38" s="74">
        <v>56.959996424238625</v>
      </c>
      <c r="K38" s="74">
        <v>0.42950306910487751</v>
      </c>
      <c r="L38" s="74">
        <v>0</v>
      </c>
      <c r="M38" s="75">
        <v>71.36207998791123</v>
      </c>
      <c r="N38" s="74">
        <v>0</v>
      </c>
      <c r="O38" s="74">
        <v>0</v>
      </c>
      <c r="P38" s="74">
        <v>304.32387764033717</v>
      </c>
      <c r="Q38" s="74">
        <v>0</v>
      </c>
      <c r="R38" s="75">
        <v>304.32387764033717</v>
      </c>
      <c r="S38" s="75">
        <v>33.331918506659491</v>
      </c>
      <c r="T38" s="74">
        <v>12.521146914507549</v>
      </c>
      <c r="U38" s="74">
        <v>11.979507692922292</v>
      </c>
      <c r="V38" s="75">
        <v>24.500654607429841</v>
      </c>
      <c r="W38" s="74">
        <v>34.784752994120005</v>
      </c>
      <c r="X38" s="74">
        <v>9.7283774415926203</v>
      </c>
      <c r="Y38" s="75">
        <v>44.513130435712625</v>
      </c>
      <c r="Z38" s="74">
        <v>52.11474748672164</v>
      </c>
      <c r="AA38" s="74">
        <v>19.343855761766587</v>
      </c>
      <c r="AB38" s="75">
        <v>71.458603248488231</v>
      </c>
      <c r="AC38" s="75">
        <v>10.434131861083776</v>
      </c>
      <c r="AD38" s="75">
        <v>2.6135005417769732</v>
      </c>
      <c r="AE38" s="75">
        <v>30.667821855816108</v>
      </c>
      <c r="AF38" s="75">
        <v>69.595023703360184</v>
      </c>
      <c r="AG38" s="74">
        <v>42.16133505962911</v>
      </c>
      <c r="AH38" s="74">
        <v>29.978377915485957</v>
      </c>
      <c r="AI38" s="74">
        <v>13.602048948755499</v>
      </c>
      <c r="AJ38" s="75">
        <f t="shared" si="0"/>
        <v>85.74176192387057</v>
      </c>
      <c r="AK38" s="74">
        <v>5.85202650883374</v>
      </c>
      <c r="AL38" s="74">
        <v>1.1187855312895409</v>
      </c>
      <c r="AM38" s="75">
        <v>6.9708120401232812</v>
      </c>
      <c r="AN38" s="244">
        <f t="shared" si="1"/>
        <v>755.51331635256952</v>
      </c>
      <c r="AO38" s="74">
        <f>(AN38/$AN$133)*PIB_2018_DANE!$Q$22</f>
        <v>74.740545666928568</v>
      </c>
      <c r="AP38" s="75">
        <f t="shared" si="2"/>
        <v>830.25386201949811</v>
      </c>
      <c r="AQ38" s="245">
        <f t="shared" si="3"/>
        <v>5.8523690804678282E-3</v>
      </c>
      <c r="AZ38" s="203"/>
      <c r="BA38" s="204"/>
      <c r="BB38" s="203"/>
    </row>
    <row r="39" spans="1:54" x14ac:dyDescent="0.3">
      <c r="A39" s="79" t="s">
        <v>14</v>
      </c>
      <c r="B39" s="210" t="s">
        <v>4</v>
      </c>
      <c r="C39" s="133" t="s">
        <v>52</v>
      </c>
      <c r="D39" s="211" t="s">
        <v>28</v>
      </c>
      <c r="E39" s="243" t="s">
        <v>478</v>
      </c>
      <c r="F39" s="212" t="s">
        <v>100</v>
      </c>
      <c r="G39" s="211" t="s">
        <v>226</v>
      </c>
      <c r="H39" s="74">
        <v>2.7638119405083614</v>
      </c>
      <c r="I39" s="74">
        <v>9.3546274680092338</v>
      </c>
      <c r="J39" s="74">
        <v>11.496608672078398</v>
      </c>
      <c r="K39" s="74">
        <v>0</v>
      </c>
      <c r="L39" s="74">
        <v>0</v>
      </c>
      <c r="M39" s="75">
        <v>23.615048080595994</v>
      </c>
      <c r="N39" s="74">
        <v>0</v>
      </c>
      <c r="O39" s="74">
        <v>0</v>
      </c>
      <c r="P39" s="74">
        <v>5.2834421503417319</v>
      </c>
      <c r="Q39" s="74">
        <v>0</v>
      </c>
      <c r="R39" s="75">
        <v>5.2834421503417319</v>
      </c>
      <c r="S39" s="75">
        <v>1.841642724494257</v>
      </c>
      <c r="T39" s="74">
        <v>277.90558997104131</v>
      </c>
      <c r="U39" s="74">
        <v>0.6749702248582462</v>
      </c>
      <c r="V39" s="75">
        <v>278.58056019589958</v>
      </c>
      <c r="W39" s="74">
        <v>25.112202063861712</v>
      </c>
      <c r="X39" s="74">
        <v>3.6575114870009915</v>
      </c>
      <c r="Y39" s="75">
        <v>28.769713550862704</v>
      </c>
      <c r="Z39" s="74">
        <v>26.70163830410921</v>
      </c>
      <c r="AA39" s="74">
        <v>5.4068561244366791</v>
      </c>
      <c r="AB39" s="75">
        <v>32.108494428545889</v>
      </c>
      <c r="AC39" s="75">
        <v>6.1963262427440755</v>
      </c>
      <c r="AD39" s="75">
        <v>1.2105647618856024</v>
      </c>
      <c r="AE39" s="75">
        <v>22.122789326215255</v>
      </c>
      <c r="AF39" s="75">
        <v>32.132065989993023</v>
      </c>
      <c r="AG39" s="74">
        <v>9.9446432758387591</v>
      </c>
      <c r="AH39" s="74">
        <v>15.131646928354566</v>
      </c>
      <c r="AI39" s="74">
        <v>8.7293453117790492</v>
      </c>
      <c r="AJ39" s="75">
        <f t="shared" si="0"/>
        <v>33.805635515972376</v>
      </c>
      <c r="AK39" s="74">
        <v>3.7884895815766209</v>
      </c>
      <c r="AL39" s="74">
        <v>1.376702660600128</v>
      </c>
      <c r="AM39" s="75">
        <v>5.1651922421767491</v>
      </c>
      <c r="AN39" s="244">
        <f t="shared" si="1"/>
        <v>470.83147520972727</v>
      </c>
      <c r="AO39" s="74">
        <f>(AN39/$AN$133)*PIB_2018_DANE!$Q$22</f>
        <v>46.577870452673828</v>
      </c>
      <c r="AP39" s="75">
        <f t="shared" si="2"/>
        <v>517.40934566240105</v>
      </c>
      <c r="AQ39" s="245">
        <f t="shared" si="3"/>
        <v>3.6471621452434919E-3</v>
      </c>
      <c r="AZ39" s="203"/>
      <c r="BA39" s="204"/>
      <c r="BB39" s="203"/>
    </row>
    <row r="40" spans="1:54" x14ac:dyDescent="0.3">
      <c r="A40" s="79" t="s">
        <v>15</v>
      </c>
      <c r="B40" s="210" t="s">
        <v>5</v>
      </c>
      <c r="C40" s="133" t="s">
        <v>52</v>
      </c>
      <c r="D40" s="211" t="s">
        <v>28</v>
      </c>
      <c r="E40" s="243" t="s">
        <v>478</v>
      </c>
      <c r="F40" s="212" t="s">
        <v>101</v>
      </c>
      <c r="G40" s="211" t="s">
        <v>227</v>
      </c>
      <c r="H40" s="74">
        <v>0.12008584661051766</v>
      </c>
      <c r="I40" s="74">
        <v>2.3015027127400525</v>
      </c>
      <c r="J40" s="74">
        <v>15.79299721338619</v>
      </c>
      <c r="K40" s="74">
        <v>1.0403088736965646E-2</v>
      </c>
      <c r="L40" s="74">
        <v>0</v>
      </c>
      <c r="M40" s="75">
        <v>18.224988861473726</v>
      </c>
      <c r="N40" s="74">
        <v>0</v>
      </c>
      <c r="O40" s="74">
        <v>0</v>
      </c>
      <c r="P40" s="74">
        <v>0</v>
      </c>
      <c r="Q40" s="74">
        <v>0</v>
      </c>
      <c r="R40" s="75">
        <v>0</v>
      </c>
      <c r="S40" s="75">
        <v>2.6632469281012172</v>
      </c>
      <c r="T40" s="74">
        <v>94.218104022775762</v>
      </c>
      <c r="U40" s="74">
        <v>0.31589459961241467</v>
      </c>
      <c r="V40" s="75">
        <v>94.533998622388182</v>
      </c>
      <c r="W40" s="74">
        <v>23.100058144161579</v>
      </c>
      <c r="X40" s="74">
        <v>1.177462348427051</v>
      </c>
      <c r="Y40" s="75">
        <v>24.277520492588629</v>
      </c>
      <c r="Z40" s="74">
        <v>6.127848823392176</v>
      </c>
      <c r="AA40" s="74">
        <v>0.12403564508634286</v>
      </c>
      <c r="AB40" s="75">
        <v>6.2518844684785186</v>
      </c>
      <c r="AC40" s="75">
        <v>1.9035191978898063</v>
      </c>
      <c r="AD40" s="75">
        <v>0.70704585040513712</v>
      </c>
      <c r="AE40" s="75">
        <v>6.4891838430591982</v>
      </c>
      <c r="AF40" s="75">
        <v>10.911931748169941</v>
      </c>
      <c r="AG40" s="74">
        <v>5.5761090457049596</v>
      </c>
      <c r="AH40" s="74">
        <v>2.8695785996833507</v>
      </c>
      <c r="AI40" s="74">
        <v>1.5702276485702968</v>
      </c>
      <c r="AJ40" s="75">
        <f t="shared" si="0"/>
        <v>10.015915293958606</v>
      </c>
      <c r="AK40" s="74">
        <v>0.81762391821155822</v>
      </c>
      <c r="AL40" s="74">
        <v>0.3047662378427764</v>
      </c>
      <c r="AM40" s="75">
        <v>1.1223901560543346</v>
      </c>
      <c r="AN40" s="244">
        <f t="shared" si="1"/>
        <v>177.10162546256728</v>
      </c>
      <c r="AO40" s="74">
        <f>(AN40/$AN$133)*PIB_2018_DANE!$Q$22</f>
        <v>17.520104330491026</v>
      </c>
      <c r="AP40" s="75">
        <f t="shared" si="2"/>
        <v>194.62172979305831</v>
      </c>
      <c r="AQ40" s="245">
        <f t="shared" si="3"/>
        <v>1.3718673841005391E-3</v>
      </c>
      <c r="AZ40" s="203"/>
      <c r="BA40" s="204"/>
      <c r="BB40" s="203"/>
    </row>
    <row r="41" spans="1:54" x14ac:dyDescent="0.3">
      <c r="A41" s="79" t="s">
        <v>15</v>
      </c>
      <c r="B41" s="210" t="s">
        <v>5</v>
      </c>
      <c r="C41" s="133" t="s">
        <v>52</v>
      </c>
      <c r="D41" s="211" t="s">
        <v>28</v>
      </c>
      <c r="E41" s="243" t="s">
        <v>478</v>
      </c>
      <c r="F41" s="212" t="s">
        <v>102</v>
      </c>
      <c r="G41" s="211" t="s">
        <v>228</v>
      </c>
      <c r="H41" s="74">
        <v>5.2681945363249172</v>
      </c>
      <c r="I41" s="74">
        <v>5.705803669417838</v>
      </c>
      <c r="J41" s="74">
        <v>17.46692846026929</v>
      </c>
      <c r="K41" s="74">
        <v>0</v>
      </c>
      <c r="L41" s="74">
        <v>0</v>
      </c>
      <c r="M41" s="75">
        <v>28.440926666012043</v>
      </c>
      <c r="N41" s="74">
        <v>0</v>
      </c>
      <c r="O41" s="74">
        <v>0</v>
      </c>
      <c r="P41" s="74">
        <v>1.8129642774604646E-2</v>
      </c>
      <c r="Q41" s="74">
        <v>0</v>
      </c>
      <c r="R41" s="75">
        <v>1.8129642774604646E-2</v>
      </c>
      <c r="S41" s="75">
        <v>10.564851318827579</v>
      </c>
      <c r="T41" s="74">
        <v>6.0806211140203583</v>
      </c>
      <c r="U41" s="74">
        <v>1.016457001503738</v>
      </c>
      <c r="V41" s="75">
        <v>7.0970781155240967</v>
      </c>
      <c r="W41" s="74">
        <v>6.0142940561359062</v>
      </c>
      <c r="X41" s="74">
        <v>6.5244415893749972</v>
      </c>
      <c r="Y41" s="75">
        <v>12.538735645510904</v>
      </c>
      <c r="Z41" s="74">
        <v>12.383623465250325</v>
      </c>
      <c r="AA41" s="74">
        <v>3.3997684650897337</v>
      </c>
      <c r="AB41" s="75">
        <v>15.783391930340059</v>
      </c>
      <c r="AC41" s="75">
        <v>4.0379150512769613</v>
      </c>
      <c r="AD41" s="75">
        <v>1.1623184946548448</v>
      </c>
      <c r="AE41" s="75">
        <v>14.806803253290601</v>
      </c>
      <c r="AF41" s="75">
        <v>11.088016049012737</v>
      </c>
      <c r="AG41" s="74">
        <v>10.046999728483138</v>
      </c>
      <c r="AH41" s="74">
        <v>6.0440590518154567</v>
      </c>
      <c r="AI41" s="74">
        <v>4.3262270681315949</v>
      </c>
      <c r="AJ41" s="75">
        <f t="shared" si="0"/>
        <v>20.41728584843019</v>
      </c>
      <c r="AK41" s="74">
        <v>2.0167643081227435</v>
      </c>
      <c r="AL41" s="74">
        <v>0.39094151888797524</v>
      </c>
      <c r="AM41" s="75">
        <v>2.4077058270107186</v>
      </c>
      <c r="AN41" s="244">
        <f t="shared" si="1"/>
        <v>128.36315784266537</v>
      </c>
      <c r="AO41" s="74">
        <f>(AN41/$AN$133)*PIB_2018_DANE!$Q$22</f>
        <v>12.698561697109472</v>
      </c>
      <c r="AP41" s="75">
        <f t="shared" si="2"/>
        <v>141.06171953977486</v>
      </c>
      <c r="AQ41" s="245">
        <f t="shared" si="3"/>
        <v>9.9432870310793607E-4</v>
      </c>
      <c r="AZ41" s="203"/>
      <c r="BA41" s="204"/>
      <c r="BB41" s="203"/>
    </row>
    <row r="42" spans="1:54" x14ac:dyDescent="0.3">
      <c r="A42" s="79" t="s">
        <v>15</v>
      </c>
      <c r="B42" s="210" t="s">
        <v>5</v>
      </c>
      <c r="C42" s="133" t="s">
        <v>52</v>
      </c>
      <c r="D42" s="211" t="s">
        <v>28</v>
      </c>
      <c r="E42" s="243" t="s">
        <v>478</v>
      </c>
      <c r="F42" s="212" t="s">
        <v>103</v>
      </c>
      <c r="G42" s="211" t="s">
        <v>229</v>
      </c>
      <c r="H42" s="74">
        <v>3.6339870325676191</v>
      </c>
      <c r="I42" s="74">
        <v>3.4613347597670558</v>
      </c>
      <c r="J42" s="74">
        <v>3.3227392238687492</v>
      </c>
      <c r="K42" s="74">
        <v>5.8963921822348678E-2</v>
      </c>
      <c r="L42" s="74">
        <v>0</v>
      </c>
      <c r="M42" s="75">
        <v>10.477024938025773</v>
      </c>
      <c r="N42" s="74">
        <v>0</v>
      </c>
      <c r="O42" s="74">
        <v>0</v>
      </c>
      <c r="P42" s="74">
        <v>0</v>
      </c>
      <c r="Q42" s="74">
        <v>0</v>
      </c>
      <c r="R42" s="75">
        <v>0</v>
      </c>
      <c r="S42" s="75">
        <v>0.84697334406174896</v>
      </c>
      <c r="T42" s="74">
        <v>72.482092486973656</v>
      </c>
      <c r="U42" s="74">
        <v>0.27878283628881378</v>
      </c>
      <c r="V42" s="75">
        <v>72.760875323262468</v>
      </c>
      <c r="W42" s="74">
        <v>13.592940992119821</v>
      </c>
      <c r="X42" s="74">
        <v>2.3931828526051935</v>
      </c>
      <c r="Y42" s="75">
        <v>15.986123844725016</v>
      </c>
      <c r="Z42" s="74">
        <v>4.3776260473607564</v>
      </c>
      <c r="AA42" s="74">
        <v>2.57317713019046</v>
      </c>
      <c r="AB42" s="75">
        <v>6.9508031775512169</v>
      </c>
      <c r="AC42" s="75">
        <v>2.4380264743649001</v>
      </c>
      <c r="AD42" s="75">
        <v>0.85874762447315112</v>
      </c>
      <c r="AE42" s="75">
        <v>7.0744763523140515</v>
      </c>
      <c r="AF42" s="75">
        <v>10.770352247028702</v>
      </c>
      <c r="AG42" s="74">
        <v>8.070062480710023</v>
      </c>
      <c r="AH42" s="74">
        <v>5.0186767496871134</v>
      </c>
      <c r="AI42" s="74">
        <v>2.9795330512395459</v>
      </c>
      <c r="AJ42" s="75">
        <f t="shared" si="0"/>
        <v>16.068272281636681</v>
      </c>
      <c r="AK42" s="74">
        <v>1.3565030104875624</v>
      </c>
      <c r="AL42" s="74">
        <v>0.24801666252032839</v>
      </c>
      <c r="AM42" s="75">
        <v>1.6045196730078908</v>
      </c>
      <c r="AN42" s="244">
        <f t="shared" si="1"/>
        <v>145.83619528045159</v>
      </c>
      <c r="AO42" s="74">
        <f>(AN42/$AN$133)*PIB_2018_DANE!$Q$22</f>
        <v>14.427114092272523</v>
      </c>
      <c r="AP42" s="75">
        <f t="shared" si="2"/>
        <v>160.26330937272411</v>
      </c>
      <c r="AQ42" s="245">
        <f t="shared" si="3"/>
        <v>1.1296786192900045E-3</v>
      </c>
      <c r="AZ42" s="203"/>
      <c r="BA42" s="204"/>
      <c r="BB42" s="203"/>
    </row>
    <row r="43" spans="1:54" x14ac:dyDescent="0.3">
      <c r="A43" s="79" t="s">
        <v>15</v>
      </c>
      <c r="B43" s="210" t="s">
        <v>5</v>
      </c>
      <c r="C43" s="133" t="s">
        <v>53</v>
      </c>
      <c r="D43" s="211" t="s">
        <v>29</v>
      </c>
      <c r="E43" s="243" t="s">
        <v>478</v>
      </c>
      <c r="F43" s="212" t="s">
        <v>104</v>
      </c>
      <c r="G43" s="211" t="s">
        <v>230</v>
      </c>
      <c r="H43" s="74">
        <v>12.77655500400102</v>
      </c>
      <c r="I43" s="74">
        <v>22.598085558329785</v>
      </c>
      <c r="J43" s="74">
        <v>10.929662100790738</v>
      </c>
      <c r="K43" s="74">
        <v>1.8627417379963016E-2</v>
      </c>
      <c r="L43" s="74">
        <v>0</v>
      </c>
      <c r="M43" s="75">
        <v>46.322930080501507</v>
      </c>
      <c r="N43" s="74">
        <v>0</v>
      </c>
      <c r="O43" s="74">
        <v>0</v>
      </c>
      <c r="P43" s="74">
        <v>0</v>
      </c>
      <c r="Q43" s="74">
        <v>0</v>
      </c>
      <c r="R43" s="75">
        <v>0</v>
      </c>
      <c r="S43" s="75">
        <v>0.60570777069907011</v>
      </c>
      <c r="T43" s="74">
        <v>3.0319746933092326</v>
      </c>
      <c r="U43" s="74">
        <v>0.21576940184620469</v>
      </c>
      <c r="V43" s="75">
        <v>3.2477440951554373</v>
      </c>
      <c r="W43" s="74">
        <v>12.112782522223682</v>
      </c>
      <c r="X43" s="74">
        <v>4.5149911398829676</v>
      </c>
      <c r="Y43" s="75">
        <v>16.627773662106652</v>
      </c>
      <c r="Z43" s="74">
        <v>4.6348864716436466</v>
      </c>
      <c r="AA43" s="74">
        <v>3.0279306839760372</v>
      </c>
      <c r="AB43" s="75">
        <v>7.6628171556196838</v>
      </c>
      <c r="AC43" s="75">
        <v>3.5128890492006812</v>
      </c>
      <c r="AD43" s="75">
        <v>0.7456545192054056</v>
      </c>
      <c r="AE43" s="75">
        <v>12.7579709532686</v>
      </c>
      <c r="AF43" s="75">
        <v>10.672507494279879</v>
      </c>
      <c r="AG43" s="74">
        <v>13.538262730846956</v>
      </c>
      <c r="AH43" s="74">
        <v>8.9752682220195155</v>
      </c>
      <c r="AI43" s="74">
        <v>5.423573987279358</v>
      </c>
      <c r="AJ43" s="75">
        <f t="shared" si="0"/>
        <v>27.937104940145829</v>
      </c>
      <c r="AK43" s="74">
        <v>2.0799648604813781</v>
      </c>
      <c r="AL43" s="74">
        <v>0.36803533743135025</v>
      </c>
      <c r="AM43" s="75">
        <v>2.4480001979127284</v>
      </c>
      <c r="AN43" s="244">
        <f t="shared" si="1"/>
        <v>132.54109991809545</v>
      </c>
      <c r="AO43" s="74">
        <f>(AN43/$AN$133)*PIB_2018_DANE!$Q$22</f>
        <v>13.111872308218205</v>
      </c>
      <c r="AP43" s="75">
        <f t="shared" si="2"/>
        <v>145.65297222631366</v>
      </c>
      <c r="AQ43" s="245">
        <f t="shared" si="3"/>
        <v>1.0266919434281402E-3</v>
      </c>
      <c r="AZ43" s="203"/>
      <c r="BA43" s="204"/>
      <c r="BB43" s="203"/>
    </row>
    <row r="44" spans="1:54" x14ac:dyDescent="0.3">
      <c r="A44" s="79" t="s">
        <v>15</v>
      </c>
      <c r="B44" s="210" t="s">
        <v>5</v>
      </c>
      <c r="C44" s="133" t="s">
        <v>53</v>
      </c>
      <c r="D44" s="211" t="s">
        <v>29</v>
      </c>
      <c r="E44" s="243" t="s">
        <v>478</v>
      </c>
      <c r="F44" s="212" t="s">
        <v>105</v>
      </c>
      <c r="G44" s="211" t="s">
        <v>231</v>
      </c>
      <c r="H44" s="74">
        <v>3.8482933043161691</v>
      </c>
      <c r="I44" s="74">
        <v>3.2198816831063994</v>
      </c>
      <c r="J44" s="74">
        <v>9.5514565728342991</v>
      </c>
      <c r="K44" s="74">
        <v>0.32178912595059395</v>
      </c>
      <c r="L44" s="74">
        <v>0</v>
      </c>
      <c r="M44" s="75">
        <v>16.941420686207461</v>
      </c>
      <c r="N44" s="74">
        <v>0</v>
      </c>
      <c r="O44" s="74">
        <v>0</v>
      </c>
      <c r="P44" s="74">
        <v>11.202542589143489</v>
      </c>
      <c r="Q44" s="74">
        <v>0</v>
      </c>
      <c r="R44" s="75">
        <v>11.202542589143489</v>
      </c>
      <c r="S44" s="75">
        <v>2.0804912875170798</v>
      </c>
      <c r="T44" s="74">
        <v>0.88647356785102993</v>
      </c>
      <c r="U44" s="74">
        <v>0.58920434416550649</v>
      </c>
      <c r="V44" s="75">
        <v>1.4756779120165364</v>
      </c>
      <c r="W44" s="74">
        <v>9.7278762144867112</v>
      </c>
      <c r="X44" s="74">
        <v>8.1415255315530377</v>
      </c>
      <c r="Y44" s="75">
        <v>17.869401746039749</v>
      </c>
      <c r="Z44" s="74">
        <v>5.1548438285042364</v>
      </c>
      <c r="AA44" s="74">
        <v>0.88890615746667678</v>
      </c>
      <c r="AB44" s="75">
        <v>6.043749985970913</v>
      </c>
      <c r="AC44" s="75">
        <v>2.6192636418122763</v>
      </c>
      <c r="AD44" s="75">
        <v>0.44674063566692201</v>
      </c>
      <c r="AE44" s="75">
        <v>9.1079804394591282</v>
      </c>
      <c r="AF44" s="75">
        <v>9.5193282399565486</v>
      </c>
      <c r="AG44" s="74">
        <v>11.326188970606392</v>
      </c>
      <c r="AH44" s="74">
        <v>7.2067555832227219</v>
      </c>
      <c r="AI44" s="74">
        <v>3.8017194065769835</v>
      </c>
      <c r="AJ44" s="75">
        <f t="shared" si="0"/>
        <v>22.334663960406097</v>
      </c>
      <c r="AK44" s="74">
        <v>1.4619950610658212</v>
      </c>
      <c r="AL44" s="74">
        <v>0.42429551640174773</v>
      </c>
      <c r="AM44" s="75">
        <v>1.8862905774675689</v>
      </c>
      <c r="AN44" s="244">
        <f t="shared" si="1"/>
        <v>101.52755170166377</v>
      </c>
      <c r="AO44" s="74">
        <f>(AN44/$AN$133)*PIB_2018_DANE!$Q$22</f>
        <v>10.043799957151933</v>
      </c>
      <c r="AP44" s="75">
        <f t="shared" si="2"/>
        <v>111.5713516588157</v>
      </c>
      <c r="AQ44" s="245">
        <f t="shared" si="3"/>
        <v>7.8645431064399145E-4</v>
      </c>
      <c r="AZ44" s="203"/>
      <c r="BA44" s="204"/>
      <c r="BB44" s="203"/>
    </row>
    <row r="45" spans="1:54" x14ac:dyDescent="0.3">
      <c r="A45" s="79" t="s">
        <v>15</v>
      </c>
      <c r="B45" s="210" t="s">
        <v>5</v>
      </c>
      <c r="C45" s="133" t="s">
        <v>53</v>
      </c>
      <c r="D45" s="211" t="s">
        <v>29</v>
      </c>
      <c r="E45" s="243" t="s">
        <v>478</v>
      </c>
      <c r="F45" s="212" t="s">
        <v>106</v>
      </c>
      <c r="G45" s="211" t="s">
        <v>232</v>
      </c>
      <c r="H45" s="74">
        <v>3.4230214169632007</v>
      </c>
      <c r="I45" s="74">
        <v>20.168315409819403</v>
      </c>
      <c r="J45" s="74">
        <v>7.2301841155182993</v>
      </c>
      <c r="K45" s="74">
        <v>0</v>
      </c>
      <c r="L45" s="74">
        <v>0</v>
      </c>
      <c r="M45" s="75">
        <v>30.821520942300904</v>
      </c>
      <c r="N45" s="74">
        <v>0</v>
      </c>
      <c r="O45" s="74">
        <v>0</v>
      </c>
      <c r="P45" s="74">
        <v>0</v>
      </c>
      <c r="Q45" s="74">
        <v>0</v>
      </c>
      <c r="R45" s="75">
        <v>0</v>
      </c>
      <c r="S45" s="75">
        <v>2.3854174426805237</v>
      </c>
      <c r="T45" s="74">
        <v>1.5355639937324759</v>
      </c>
      <c r="U45" s="74">
        <v>0.56666154842566219</v>
      </c>
      <c r="V45" s="75">
        <v>2.1022255421581382</v>
      </c>
      <c r="W45" s="74">
        <v>2.6636936088947318</v>
      </c>
      <c r="X45" s="74">
        <v>1.1392805890657201</v>
      </c>
      <c r="Y45" s="75">
        <v>3.8029741979604519</v>
      </c>
      <c r="Z45" s="74">
        <v>8.4299585020940331</v>
      </c>
      <c r="AA45" s="74">
        <v>2.0914380482514829</v>
      </c>
      <c r="AB45" s="75">
        <v>10.521396550345516</v>
      </c>
      <c r="AC45" s="75">
        <v>2.8736367559962024</v>
      </c>
      <c r="AD45" s="75">
        <v>0.61066311583027943</v>
      </c>
      <c r="AE45" s="75">
        <v>10.595329152246755</v>
      </c>
      <c r="AF45" s="75">
        <v>8.6162483732508601</v>
      </c>
      <c r="AG45" s="74">
        <v>9.0411260777018523</v>
      </c>
      <c r="AH45" s="74">
        <v>8.2573906117482156</v>
      </c>
      <c r="AI45" s="74">
        <v>3.7676676002771026</v>
      </c>
      <c r="AJ45" s="75">
        <f t="shared" si="0"/>
        <v>21.066184289727168</v>
      </c>
      <c r="AK45" s="74">
        <v>1.6736833619839224</v>
      </c>
      <c r="AL45" s="74">
        <v>0.17464097222060887</v>
      </c>
      <c r="AM45" s="75">
        <v>1.8483243342045312</v>
      </c>
      <c r="AN45" s="244">
        <f t="shared" si="1"/>
        <v>95.243920696701323</v>
      </c>
      <c r="AO45" s="74">
        <f>(AN45/$AN$133)*PIB_2018_DANE!$Q$22</f>
        <v>9.4221801922643476</v>
      </c>
      <c r="AP45" s="75">
        <f t="shared" si="2"/>
        <v>104.66610088896567</v>
      </c>
      <c r="AQ45" s="245">
        <f t="shared" si="3"/>
        <v>7.3777994976833205E-4</v>
      </c>
      <c r="AZ45" s="203"/>
      <c r="BA45" s="204"/>
      <c r="BB45" s="203"/>
    </row>
    <row r="46" spans="1:54" x14ac:dyDescent="0.3">
      <c r="A46" s="79" t="s">
        <v>15</v>
      </c>
      <c r="B46" s="210" t="s">
        <v>5</v>
      </c>
      <c r="C46" s="133" t="s">
        <v>53</v>
      </c>
      <c r="D46" s="211" t="s">
        <v>29</v>
      </c>
      <c r="E46" s="243" t="s">
        <v>478</v>
      </c>
      <c r="F46" s="212" t="s">
        <v>107</v>
      </c>
      <c r="G46" s="211" t="s">
        <v>233</v>
      </c>
      <c r="H46" s="74">
        <v>0.30388565221225633</v>
      </c>
      <c r="I46" s="74">
        <v>7.3280502441047455</v>
      </c>
      <c r="J46" s="74">
        <v>16.393091346128315</v>
      </c>
      <c r="K46" s="74">
        <v>0.30754953511518984</v>
      </c>
      <c r="L46" s="74">
        <v>0</v>
      </c>
      <c r="M46" s="75">
        <v>24.332576777560504</v>
      </c>
      <c r="N46" s="74">
        <v>0</v>
      </c>
      <c r="O46" s="74">
        <v>0</v>
      </c>
      <c r="P46" s="74">
        <v>3.3180611025221327</v>
      </c>
      <c r="Q46" s="74">
        <v>0</v>
      </c>
      <c r="R46" s="75">
        <v>3.3180611025221327</v>
      </c>
      <c r="S46" s="75">
        <v>0.59845768435943081</v>
      </c>
      <c r="T46" s="74">
        <v>3.8922171365047831</v>
      </c>
      <c r="U46" s="74">
        <v>0.60009856968029507</v>
      </c>
      <c r="V46" s="75">
        <v>4.492315706185078</v>
      </c>
      <c r="W46" s="74">
        <v>6.0993512661078197</v>
      </c>
      <c r="X46" s="74">
        <v>5.1442044964446421</v>
      </c>
      <c r="Y46" s="75">
        <v>11.243555762552461</v>
      </c>
      <c r="Z46" s="74">
        <v>13.532998247424128</v>
      </c>
      <c r="AA46" s="74">
        <v>1.8810775667147883</v>
      </c>
      <c r="AB46" s="75">
        <v>15.414075814138917</v>
      </c>
      <c r="AC46" s="75">
        <v>4.2178030571678713</v>
      </c>
      <c r="AD46" s="75">
        <v>0.82241875384412189</v>
      </c>
      <c r="AE46" s="75">
        <v>13.712107905092955</v>
      </c>
      <c r="AF46" s="75">
        <v>13.055825696110361</v>
      </c>
      <c r="AG46" s="74">
        <v>13.402924574613783</v>
      </c>
      <c r="AH46" s="74">
        <v>13.247569721463536</v>
      </c>
      <c r="AI46" s="74">
        <v>7.8758532635530116</v>
      </c>
      <c r="AJ46" s="75">
        <f t="shared" si="0"/>
        <v>34.526347559630331</v>
      </c>
      <c r="AK46" s="74">
        <v>2.5098885231707175</v>
      </c>
      <c r="AL46" s="74">
        <v>0.24027784768607263</v>
      </c>
      <c r="AM46" s="75">
        <v>2.7501663708567903</v>
      </c>
      <c r="AN46" s="244">
        <f t="shared" si="1"/>
        <v>128.48371219002095</v>
      </c>
      <c r="AO46" s="74">
        <f>(AN46/$AN$133)*PIB_2018_DANE!$Q$22</f>
        <v>12.710487757853677</v>
      </c>
      <c r="AP46" s="75">
        <f t="shared" si="2"/>
        <v>141.19419994787464</v>
      </c>
      <c r="AQ46" s="245">
        <f t="shared" si="3"/>
        <v>9.9526254308098363E-4</v>
      </c>
      <c r="AZ46" s="203"/>
      <c r="BA46" s="204"/>
      <c r="BB46" s="203"/>
    </row>
    <row r="47" spans="1:54" x14ac:dyDescent="0.3">
      <c r="A47" s="79" t="s">
        <v>15</v>
      </c>
      <c r="B47" s="210" t="s">
        <v>5</v>
      </c>
      <c r="C47" s="133" t="s">
        <v>53</v>
      </c>
      <c r="D47" s="211" t="s">
        <v>29</v>
      </c>
      <c r="E47" s="243" t="s">
        <v>478</v>
      </c>
      <c r="F47" s="212" t="s">
        <v>108</v>
      </c>
      <c r="G47" s="211" t="s">
        <v>234</v>
      </c>
      <c r="H47" s="74">
        <v>2.9453532445187922</v>
      </c>
      <c r="I47" s="74">
        <v>8.8326451167380373</v>
      </c>
      <c r="J47" s="74">
        <v>37.443360162029798</v>
      </c>
      <c r="K47" s="74">
        <v>0.16851425624951416</v>
      </c>
      <c r="L47" s="74">
        <v>0</v>
      </c>
      <c r="M47" s="75">
        <v>49.389872779536141</v>
      </c>
      <c r="N47" s="74">
        <v>0</v>
      </c>
      <c r="O47" s="74">
        <v>0</v>
      </c>
      <c r="P47" s="74">
        <v>1.2906412176159823</v>
      </c>
      <c r="Q47" s="74">
        <v>0</v>
      </c>
      <c r="R47" s="75">
        <v>1.2906412176159823</v>
      </c>
      <c r="S47" s="75">
        <v>107.36340388969364</v>
      </c>
      <c r="T47" s="74">
        <v>18.527020777912636</v>
      </c>
      <c r="U47" s="74">
        <v>4.2027290767804981</v>
      </c>
      <c r="V47" s="75">
        <v>22.729749854693136</v>
      </c>
      <c r="W47" s="74">
        <v>24.188869548136516</v>
      </c>
      <c r="X47" s="74">
        <v>22.208844966164843</v>
      </c>
      <c r="Y47" s="75">
        <v>46.397714514301356</v>
      </c>
      <c r="Z47" s="74">
        <v>90.056359155514073</v>
      </c>
      <c r="AA47" s="74">
        <v>29.326039299777655</v>
      </c>
      <c r="AB47" s="75">
        <v>119.38239845529174</v>
      </c>
      <c r="AC47" s="75">
        <v>18.97129073306953</v>
      </c>
      <c r="AD47" s="75">
        <v>12.262009627132063</v>
      </c>
      <c r="AE47" s="75">
        <v>60.850070563739948</v>
      </c>
      <c r="AF47" s="75">
        <v>60.163271662987569</v>
      </c>
      <c r="AG47" s="74">
        <v>40.109668026959298</v>
      </c>
      <c r="AH47" s="74">
        <v>37.482217006419518</v>
      </c>
      <c r="AI47" s="74">
        <v>24.19106226265383</v>
      </c>
      <c r="AJ47" s="75">
        <f t="shared" si="0"/>
        <v>101.78294729603265</v>
      </c>
      <c r="AK47" s="74">
        <v>7.5549444989173207</v>
      </c>
      <c r="AL47" s="74">
        <v>6.1862755126199573</v>
      </c>
      <c r="AM47" s="75">
        <v>13.741220011537278</v>
      </c>
      <c r="AN47" s="244">
        <f t="shared" si="1"/>
        <v>614.3245906056311</v>
      </c>
      <c r="AO47" s="74">
        <f>(AN47/$AN$133)*PIB_2018_DANE!$Q$22</f>
        <v>60.773191053922595</v>
      </c>
      <c r="AP47" s="75">
        <f t="shared" si="2"/>
        <v>675.09778165955368</v>
      </c>
      <c r="AQ47" s="245">
        <f t="shared" si="3"/>
        <v>4.7586907624453875E-3</v>
      </c>
      <c r="AZ47" s="203"/>
      <c r="BA47" s="204"/>
      <c r="BB47" s="203"/>
    </row>
    <row r="48" spans="1:54" x14ac:dyDescent="0.3">
      <c r="A48" s="79" t="s">
        <v>15</v>
      </c>
      <c r="B48" s="210" t="s">
        <v>5</v>
      </c>
      <c r="C48" s="133" t="s">
        <v>54</v>
      </c>
      <c r="D48" s="211" t="s">
        <v>30</v>
      </c>
      <c r="E48" s="243" t="s">
        <v>478</v>
      </c>
      <c r="F48" s="212" t="s">
        <v>109</v>
      </c>
      <c r="G48" s="211" t="s">
        <v>235</v>
      </c>
      <c r="H48" s="74">
        <v>0</v>
      </c>
      <c r="I48" s="74">
        <v>8.4468199286081038</v>
      </c>
      <c r="J48" s="74">
        <v>53.42471699272518</v>
      </c>
      <c r="K48" s="74">
        <v>0.10049776289295113</v>
      </c>
      <c r="L48" s="74">
        <v>0</v>
      </c>
      <c r="M48" s="75">
        <v>61.97203468422623</v>
      </c>
      <c r="N48" s="74">
        <v>0</v>
      </c>
      <c r="O48" s="74">
        <v>0</v>
      </c>
      <c r="P48" s="74">
        <v>0</v>
      </c>
      <c r="Q48" s="74">
        <v>0</v>
      </c>
      <c r="R48" s="75">
        <v>0</v>
      </c>
      <c r="S48" s="75">
        <v>3.7502328650008985</v>
      </c>
      <c r="T48" s="74">
        <v>2.2018899273451025</v>
      </c>
      <c r="U48" s="74">
        <v>0.24057875359205597</v>
      </c>
      <c r="V48" s="75">
        <v>2.4424686809371581</v>
      </c>
      <c r="W48" s="74">
        <v>4.8436627976739608</v>
      </c>
      <c r="X48" s="74">
        <v>4.021892082559984</v>
      </c>
      <c r="Y48" s="75">
        <v>8.8655548802339439</v>
      </c>
      <c r="Z48" s="74">
        <v>7.0391952358004941</v>
      </c>
      <c r="AA48" s="74">
        <v>1.7912781326723237</v>
      </c>
      <c r="AB48" s="75">
        <v>8.8304733684728181</v>
      </c>
      <c r="AC48" s="75">
        <v>2.1245046370245544</v>
      </c>
      <c r="AD48" s="75">
        <v>0.47322654237356543</v>
      </c>
      <c r="AE48" s="75">
        <v>9.0512555638718393</v>
      </c>
      <c r="AF48" s="75">
        <v>6.7949397829307285</v>
      </c>
      <c r="AG48" s="74">
        <v>4.7221620191566247</v>
      </c>
      <c r="AH48" s="74">
        <v>6.2441711949910479</v>
      </c>
      <c r="AI48" s="74">
        <v>2.2391808755582723</v>
      </c>
      <c r="AJ48" s="75">
        <f t="shared" si="0"/>
        <v>13.205514089705943</v>
      </c>
      <c r="AK48" s="74">
        <v>1.4407454134059765</v>
      </c>
      <c r="AL48" s="74">
        <v>0.25614700929881012</v>
      </c>
      <c r="AM48" s="75">
        <v>1.6968924227047866</v>
      </c>
      <c r="AN48" s="244">
        <f t="shared" si="1"/>
        <v>119.20709751748247</v>
      </c>
      <c r="AO48" s="74">
        <f>(AN48/$AN$133)*PIB_2018_DANE!$Q$22</f>
        <v>11.792781573779211</v>
      </c>
      <c r="AP48" s="75">
        <f t="shared" si="2"/>
        <v>130.99987909126168</v>
      </c>
      <c r="AQ48" s="245">
        <f t="shared" si="3"/>
        <v>9.2340388525734935E-4</v>
      </c>
      <c r="AZ48" s="203"/>
      <c r="BA48" s="204"/>
      <c r="BB48" s="203"/>
    </row>
    <row r="49" spans="1:54" x14ac:dyDescent="0.3">
      <c r="A49" s="79" t="s">
        <v>15</v>
      </c>
      <c r="B49" s="210" t="s">
        <v>5</v>
      </c>
      <c r="C49" s="133" t="s">
        <v>54</v>
      </c>
      <c r="D49" s="211" t="s">
        <v>30</v>
      </c>
      <c r="E49" s="243" t="s">
        <v>478</v>
      </c>
      <c r="F49" s="212" t="s">
        <v>110</v>
      </c>
      <c r="G49" s="211" t="s">
        <v>236</v>
      </c>
      <c r="H49" s="74">
        <v>2.644461186825406</v>
      </c>
      <c r="I49" s="74">
        <v>15.386243744549338</v>
      </c>
      <c r="J49" s="74">
        <v>163.92691806495614</v>
      </c>
      <c r="K49" s="74">
        <v>0</v>
      </c>
      <c r="L49" s="74">
        <v>0</v>
      </c>
      <c r="M49" s="75">
        <v>181.95762299633088</v>
      </c>
      <c r="N49" s="74">
        <v>0</v>
      </c>
      <c r="O49" s="74">
        <v>0</v>
      </c>
      <c r="P49" s="74">
        <v>0</v>
      </c>
      <c r="Q49" s="74">
        <v>0</v>
      </c>
      <c r="R49" s="75">
        <v>0</v>
      </c>
      <c r="S49" s="75">
        <v>77.334954745347787</v>
      </c>
      <c r="T49" s="74">
        <v>23.124004045006462</v>
      </c>
      <c r="U49" s="74">
        <v>1.178162987779209</v>
      </c>
      <c r="V49" s="75">
        <v>24.302167032785672</v>
      </c>
      <c r="W49" s="74">
        <v>20.687985544339277</v>
      </c>
      <c r="X49" s="74">
        <v>0.42649206628542591</v>
      </c>
      <c r="Y49" s="75">
        <v>21.1144776106247</v>
      </c>
      <c r="Z49" s="74">
        <v>51.195452661393666</v>
      </c>
      <c r="AA49" s="74">
        <v>15.805647136178766</v>
      </c>
      <c r="AB49" s="75">
        <v>67.001099797572437</v>
      </c>
      <c r="AC49" s="75">
        <v>9.2399147050796699</v>
      </c>
      <c r="AD49" s="75">
        <v>9.5854529445375398</v>
      </c>
      <c r="AE49" s="75">
        <v>28.989536405741742</v>
      </c>
      <c r="AF49" s="75">
        <v>33.302855390295989</v>
      </c>
      <c r="AG49" s="74">
        <v>13.799151712705191</v>
      </c>
      <c r="AH49" s="74">
        <v>15.141872472591595</v>
      </c>
      <c r="AI49" s="74">
        <v>10.631303460432052</v>
      </c>
      <c r="AJ49" s="75">
        <f t="shared" si="0"/>
        <v>39.572327645728841</v>
      </c>
      <c r="AK49" s="74">
        <v>4.5388283006999615</v>
      </c>
      <c r="AL49" s="74">
        <v>1.5670910396905093</v>
      </c>
      <c r="AM49" s="75">
        <v>6.1059193403904706</v>
      </c>
      <c r="AN49" s="244">
        <f t="shared" si="1"/>
        <v>498.50632861443574</v>
      </c>
      <c r="AO49" s="74">
        <f>(AN49/$AN$133)*PIB_2018_DANE!$Q$22</f>
        <v>49.315656273188615</v>
      </c>
      <c r="AP49" s="75">
        <f t="shared" si="2"/>
        <v>547.82198488762435</v>
      </c>
      <c r="AQ49" s="245">
        <f t="shared" si="3"/>
        <v>3.8615375280019524E-3</v>
      </c>
      <c r="AZ49" s="203"/>
      <c r="BA49" s="204"/>
      <c r="BB49" s="203"/>
    </row>
    <row r="50" spans="1:54" x14ac:dyDescent="0.3">
      <c r="A50" s="79" t="s">
        <v>15</v>
      </c>
      <c r="B50" s="210" t="s">
        <v>5</v>
      </c>
      <c r="C50" s="133" t="s">
        <v>54</v>
      </c>
      <c r="D50" s="211" t="s">
        <v>30</v>
      </c>
      <c r="E50" s="243" t="s">
        <v>478</v>
      </c>
      <c r="F50" s="212" t="s">
        <v>111</v>
      </c>
      <c r="G50" s="211" t="s">
        <v>237</v>
      </c>
      <c r="H50" s="74">
        <v>0</v>
      </c>
      <c r="I50" s="74">
        <v>13.389522191016139</v>
      </c>
      <c r="J50" s="74">
        <v>58.200768520830614</v>
      </c>
      <c r="K50" s="74">
        <v>0</v>
      </c>
      <c r="L50" s="74">
        <v>0</v>
      </c>
      <c r="M50" s="75">
        <v>71.590290711846748</v>
      </c>
      <c r="N50" s="74">
        <v>0</v>
      </c>
      <c r="O50" s="74">
        <v>0</v>
      </c>
      <c r="P50" s="74">
        <v>0</v>
      </c>
      <c r="Q50" s="74">
        <v>0</v>
      </c>
      <c r="R50" s="75">
        <v>0</v>
      </c>
      <c r="S50" s="75">
        <v>42.450373492663552</v>
      </c>
      <c r="T50" s="74">
        <v>8.558277405354227</v>
      </c>
      <c r="U50" s="74">
        <v>0.8415550471100296</v>
      </c>
      <c r="V50" s="75">
        <v>9.3998324524642562</v>
      </c>
      <c r="W50" s="74">
        <v>33.953454764162501</v>
      </c>
      <c r="X50" s="74">
        <v>4.6872520924744192</v>
      </c>
      <c r="Y50" s="75">
        <v>38.640706856636918</v>
      </c>
      <c r="Z50" s="74">
        <v>22.436815055899075</v>
      </c>
      <c r="AA50" s="74">
        <v>2.6617465714024502</v>
      </c>
      <c r="AB50" s="75">
        <v>25.098561627301525</v>
      </c>
      <c r="AC50" s="75">
        <v>5.0786959895502246</v>
      </c>
      <c r="AD50" s="75">
        <v>4.1163125841076909</v>
      </c>
      <c r="AE50" s="75">
        <v>26.626257189106244</v>
      </c>
      <c r="AF50" s="75">
        <v>17.662925244594547</v>
      </c>
      <c r="AG50" s="74">
        <v>8.4126493578425734</v>
      </c>
      <c r="AH50" s="74">
        <v>7.9757721154427843</v>
      </c>
      <c r="AI50" s="74">
        <v>4.8474393935926692</v>
      </c>
      <c r="AJ50" s="75">
        <f t="shared" si="0"/>
        <v>21.235860866878028</v>
      </c>
      <c r="AK50" s="74">
        <v>2.6795463446995487</v>
      </c>
      <c r="AL50" s="74">
        <v>1.6740811909946807</v>
      </c>
      <c r="AM50" s="75">
        <v>4.3536275356942298</v>
      </c>
      <c r="AN50" s="244">
        <f t="shared" si="1"/>
        <v>266.25344455084394</v>
      </c>
      <c r="AO50" s="74">
        <f>(AN50/$AN$133)*PIB_2018_DANE!$Q$22</f>
        <v>26.339612156012404</v>
      </c>
      <c r="AP50" s="75">
        <f t="shared" si="2"/>
        <v>292.59305670685632</v>
      </c>
      <c r="AQ50" s="245">
        <f t="shared" si="3"/>
        <v>2.0624566010035155E-3</v>
      </c>
      <c r="AZ50" s="203"/>
      <c r="BA50" s="204"/>
      <c r="BB50" s="203"/>
    </row>
    <row r="51" spans="1:54" x14ac:dyDescent="0.3">
      <c r="A51" s="79" t="s">
        <v>15</v>
      </c>
      <c r="B51" s="210" t="s">
        <v>5</v>
      </c>
      <c r="C51" s="133" t="s">
        <v>54</v>
      </c>
      <c r="D51" s="211" t="s">
        <v>30</v>
      </c>
      <c r="E51" s="243" t="s">
        <v>478</v>
      </c>
      <c r="F51" s="212" t="s">
        <v>112</v>
      </c>
      <c r="G51" s="211" t="s">
        <v>238</v>
      </c>
      <c r="H51" s="74">
        <v>0</v>
      </c>
      <c r="I51" s="74">
        <v>0.17665958614713784</v>
      </c>
      <c r="J51" s="74">
        <v>14.001779693348723</v>
      </c>
      <c r="K51" s="74">
        <v>3.1896262636922967E-2</v>
      </c>
      <c r="L51" s="74">
        <v>0</v>
      </c>
      <c r="M51" s="75">
        <v>14.210335542132785</v>
      </c>
      <c r="N51" s="74">
        <v>0</v>
      </c>
      <c r="O51" s="74">
        <v>0</v>
      </c>
      <c r="P51" s="74">
        <v>0</v>
      </c>
      <c r="Q51" s="74">
        <v>0</v>
      </c>
      <c r="R51" s="75">
        <v>0</v>
      </c>
      <c r="S51" s="75">
        <v>2.5183879982113808</v>
      </c>
      <c r="T51" s="74">
        <v>2.2921219443682825</v>
      </c>
      <c r="U51" s="74">
        <v>0.28747674762629627</v>
      </c>
      <c r="V51" s="75">
        <v>2.5795986919945779</v>
      </c>
      <c r="W51" s="74">
        <v>1.2706439379346053</v>
      </c>
      <c r="X51" s="74">
        <v>2.6220919754976921</v>
      </c>
      <c r="Y51" s="75">
        <v>3.8927359134322974</v>
      </c>
      <c r="Z51" s="74">
        <v>4.715110449392296</v>
      </c>
      <c r="AA51" s="74">
        <v>1.6373288221680504</v>
      </c>
      <c r="AB51" s="75">
        <v>6.3524392715603462</v>
      </c>
      <c r="AC51" s="75">
        <v>1.5931113226540672</v>
      </c>
      <c r="AD51" s="75">
        <v>0.69546844549256859</v>
      </c>
      <c r="AE51" s="75">
        <v>4.6504320275481783</v>
      </c>
      <c r="AF51" s="75">
        <v>4.1676518458897567</v>
      </c>
      <c r="AG51" s="74">
        <v>3.5357654261894811</v>
      </c>
      <c r="AH51" s="74">
        <v>2.7897703058739651</v>
      </c>
      <c r="AI51" s="74">
        <v>1.753668024443847</v>
      </c>
      <c r="AJ51" s="75">
        <f t="shared" si="0"/>
        <v>8.0792037565072938</v>
      </c>
      <c r="AK51" s="74">
        <v>0.87549296287969836</v>
      </c>
      <c r="AL51" s="74">
        <v>0.12335335091539754</v>
      </c>
      <c r="AM51" s="75">
        <v>0.99884631379509592</v>
      </c>
      <c r="AN51" s="244">
        <f t="shared" si="1"/>
        <v>49.738211129218342</v>
      </c>
      <c r="AO51" s="74">
        <f>(AN51/$AN$133)*PIB_2018_DANE!$Q$22</f>
        <v>4.9204441004979982</v>
      </c>
      <c r="AP51" s="75">
        <f t="shared" si="2"/>
        <v>54.658655229716338</v>
      </c>
      <c r="AQ51" s="245">
        <f t="shared" si="3"/>
        <v>3.8528290981780554E-4</v>
      </c>
      <c r="AZ51" s="203"/>
      <c r="BA51" s="204"/>
      <c r="BB51" s="203"/>
    </row>
    <row r="52" spans="1:54" x14ac:dyDescent="0.3">
      <c r="A52" s="79" t="s">
        <v>15</v>
      </c>
      <c r="B52" s="210" t="s">
        <v>5</v>
      </c>
      <c r="C52" s="133" t="s">
        <v>54</v>
      </c>
      <c r="D52" s="211" t="s">
        <v>30</v>
      </c>
      <c r="E52" s="243" t="s">
        <v>478</v>
      </c>
      <c r="F52" s="212" t="s">
        <v>113</v>
      </c>
      <c r="G52" s="211" t="s">
        <v>239</v>
      </c>
      <c r="H52" s="74">
        <v>0</v>
      </c>
      <c r="I52" s="74">
        <v>49.583048693188488</v>
      </c>
      <c r="J52" s="74">
        <v>112.59474342938776</v>
      </c>
      <c r="K52" s="74">
        <v>5.6164902098025465E-4</v>
      </c>
      <c r="L52" s="74">
        <v>0</v>
      </c>
      <c r="M52" s="75">
        <v>162.17835377159724</v>
      </c>
      <c r="N52" s="74">
        <v>0</v>
      </c>
      <c r="O52" s="74">
        <v>0</v>
      </c>
      <c r="P52" s="74">
        <v>0</v>
      </c>
      <c r="Q52" s="74">
        <v>0</v>
      </c>
      <c r="R52" s="75">
        <v>0</v>
      </c>
      <c r="S52" s="75">
        <v>109.98378160531004</v>
      </c>
      <c r="T52" s="74">
        <v>16.082276312813825</v>
      </c>
      <c r="U52" s="74">
        <v>2.1369989426154015</v>
      </c>
      <c r="V52" s="75">
        <v>18.219275255429228</v>
      </c>
      <c r="W52" s="74">
        <v>33.394765209422552</v>
      </c>
      <c r="X52" s="74">
        <v>6.2583054838700622</v>
      </c>
      <c r="Y52" s="75">
        <v>39.653070693292619</v>
      </c>
      <c r="Z52" s="74">
        <v>48.370161268805987</v>
      </c>
      <c r="AA52" s="74">
        <v>18.929875235660919</v>
      </c>
      <c r="AB52" s="75">
        <v>67.300036504466902</v>
      </c>
      <c r="AC52" s="75">
        <v>10.929895470898513</v>
      </c>
      <c r="AD52" s="75">
        <v>10.900362042613807</v>
      </c>
      <c r="AE52" s="75">
        <v>38.298283791614963</v>
      </c>
      <c r="AF52" s="75">
        <v>38.856707781557141</v>
      </c>
      <c r="AG52" s="74">
        <v>14.337901321970024</v>
      </c>
      <c r="AH52" s="74">
        <v>21.555452547205292</v>
      </c>
      <c r="AI52" s="74">
        <v>13.132463555426503</v>
      </c>
      <c r="AJ52" s="75">
        <f t="shared" si="0"/>
        <v>49.025817424601819</v>
      </c>
      <c r="AK52" s="74">
        <v>5.2704868464746291</v>
      </c>
      <c r="AL52" s="74">
        <v>2.274484745960442</v>
      </c>
      <c r="AM52" s="75">
        <v>7.5449715924350711</v>
      </c>
      <c r="AN52" s="244">
        <f t="shared" si="1"/>
        <v>552.89055593381738</v>
      </c>
      <c r="AO52" s="74">
        <f>(AN52/$AN$133)*PIB_2018_DANE!$Q$22</f>
        <v>54.695716078286772</v>
      </c>
      <c r="AP52" s="75">
        <f t="shared" si="2"/>
        <v>607.58627201210413</v>
      </c>
      <c r="AQ52" s="245">
        <f t="shared" si="3"/>
        <v>4.2828094811763091E-3</v>
      </c>
      <c r="AZ52" s="203"/>
      <c r="BA52" s="204"/>
      <c r="BB52" s="203"/>
    </row>
    <row r="53" spans="1:54" x14ac:dyDescent="0.3">
      <c r="A53" s="79" t="s">
        <v>15</v>
      </c>
      <c r="B53" s="210" t="s">
        <v>5</v>
      </c>
      <c r="C53" s="133" t="s">
        <v>54</v>
      </c>
      <c r="D53" s="211" t="s">
        <v>30</v>
      </c>
      <c r="E53" s="243" t="s">
        <v>478</v>
      </c>
      <c r="F53" s="212" t="s">
        <v>114</v>
      </c>
      <c r="G53" s="211" t="s">
        <v>240</v>
      </c>
      <c r="H53" s="74">
        <v>6.0506802298779183</v>
      </c>
      <c r="I53" s="74">
        <v>66.292964765814119</v>
      </c>
      <c r="J53" s="74">
        <v>309.29258056604368</v>
      </c>
      <c r="K53" s="74">
        <v>7.2358389282924832E-2</v>
      </c>
      <c r="L53" s="74">
        <v>0</v>
      </c>
      <c r="M53" s="75">
        <v>381.70858395101862</v>
      </c>
      <c r="N53" s="74">
        <v>0</v>
      </c>
      <c r="O53" s="74">
        <v>0</v>
      </c>
      <c r="P53" s="74">
        <v>34.800971305213402</v>
      </c>
      <c r="Q53" s="74">
        <v>0</v>
      </c>
      <c r="R53" s="75">
        <v>34.800971305213402</v>
      </c>
      <c r="S53" s="75">
        <v>117.70531081742243</v>
      </c>
      <c r="T53" s="74">
        <v>41.27263994970555</v>
      </c>
      <c r="U53" s="74">
        <v>2.5318618038810246</v>
      </c>
      <c r="V53" s="75">
        <v>43.804501753586571</v>
      </c>
      <c r="W53" s="74">
        <v>40.453373998787605</v>
      </c>
      <c r="X53" s="74">
        <v>2.7763870784434195</v>
      </c>
      <c r="Y53" s="75">
        <v>43.229761077231025</v>
      </c>
      <c r="Z53" s="74">
        <v>73.322449711350004</v>
      </c>
      <c r="AA53" s="74">
        <v>18.848242426078262</v>
      </c>
      <c r="AB53" s="75">
        <v>92.170692137428262</v>
      </c>
      <c r="AC53" s="75">
        <v>16.517747342392788</v>
      </c>
      <c r="AD53" s="75">
        <v>13.626945947913265</v>
      </c>
      <c r="AE53" s="75">
        <v>51.053720761428536</v>
      </c>
      <c r="AF53" s="75">
        <v>68.128992123954504</v>
      </c>
      <c r="AG53" s="74">
        <v>20.303352631281214</v>
      </c>
      <c r="AH53" s="74">
        <v>83.788552408408407</v>
      </c>
      <c r="AI53" s="74">
        <v>19.677550259872891</v>
      </c>
      <c r="AJ53" s="75">
        <f t="shared" si="0"/>
        <v>123.76945529956251</v>
      </c>
      <c r="AK53" s="74">
        <v>8.7208319873463758</v>
      </c>
      <c r="AL53" s="74">
        <v>1.5614268552097004</v>
      </c>
      <c r="AM53" s="75">
        <v>10.282258842556075</v>
      </c>
      <c r="AN53" s="244">
        <f t="shared" si="1"/>
        <v>996.7989413597079</v>
      </c>
      <c r="AO53" s="74">
        <f>(AN53/$AN$133)*PIB_2018_DANE!$Q$22</f>
        <v>98.610170310584394</v>
      </c>
      <c r="AP53" s="75">
        <f t="shared" si="2"/>
        <v>1095.4091116702923</v>
      </c>
      <c r="AQ53" s="245">
        <f t="shared" si="3"/>
        <v>7.7214195667919651E-3</v>
      </c>
      <c r="AZ53" s="203"/>
      <c r="BA53" s="204"/>
      <c r="BB53" s="203"/>
    </row>
    <row r="54" spans="1:54" x14ac:dyDescent="0.3">
      <c r="A54" s="79" t="s">
        <v>15</v>
      </c>
      <c r="B54" s="210" t="s">
        <v>5</v>
      </c>
      <c r="C54" s="133" t="s">
        <v>55</v>
      </c>
      <c r="D54" s="213" t="s">
        <v>31</v>
      </c>
      <c r="E54" s="243" t="s">
        <v>478</v>
      </c>
      <c r="F54" s="212" t="s">
        <v>115</v>
      </c>
      <c r="G54" s="211" t="s">
        <v>241</v>
      </c>
      <c r="H54" s="74">
        <v>30.921600691622562</v>
      </c>
      <c r="I54" s="74">
        <v>28.805045092963031</v>
      </c>
      <c r="J54" s="74">
        <v>17.480632057428533</v>
      </c>
      <c r="K54" s="74">
        <v>2.8579051322682982E-2</v>
      </c>
      <c r="L54" s="74">
        <v>0</v>
      </c>
      <c r="M54" s="75">
        <v>77.235856893336802</v>
      </c>
      <c r="N54" s="74">
        <v>0</v>
      </c>
      <c r="O54" s="74">
        <v>0</v>
      </c>
      <c r="P54" s="74">
        <v>0</v>
      </c>
      <c r="Q54" s="74">
        <v>0</v>
      </c>
      <c r="R54" s="75">
        <v>0</v>
      </c>
      <c r="S54" s="75">
        <v>9.9172590839657442</v>
      </c>
      <c r="T54" s="74">
        <v>10.376679297245005</v>
      </c>
      <c r="U54" s="74">
        <v>0.5455322493673832</v>
      </c>
      <c r="V54" s="75">
        <v>10.92221154661239</v>
      </c>
      <c r="W54" s="74">
        <v>9.1197075103321286</v>
      </c>
      <c r="X54" s="74">
        <v>5.3952064626802398</v>
      </c>
      <c r="Y54" s="75">
        <v>14.514913973012369</v>
      </c>
      <c r="Z54" s="74">
        <v>29.396200009502106</v>
      </c>
      <c r="AA54" s="74">
        <v>1.8243210108260453</v>
      </c>
      <c r="AB54" s="75">
        <v>31.22052102032815</v>
      </c>
      <c r="AC54" s="75">
        <v>8.6533267483942886</v>
      </c>
      <c r="AD54" s="75">
        <v>1.7483578635981041</v>
      </c>
      <c r="AE54" s="75">
        <v>23.034970733587038</v>
      </c>
      <c r="AF54" s="75">
        <v>21.521661612451009</v>
      </c>
      <c r="AG54" s="74">
        <v>15.521278332030031</v>
      </c>
      <c r="AH54" s="74">
        <v>20.914508219579666</v>
      </c>
      <c r="AI54" s="74">
        <v>11.918681427640438</v>
      </c>
      <c r="AJ54" s="75">
        <f t="shared" si="0"/>
        <v>48.354467979250131</v>
      </c>
      <c r="AK54" s="74">
        <v>4.272594069703203</v>
      </c>
      <c r="AL54" s="74">
        <v>1.6261431106377486</v>
      </c>
      <c r="AM54" s="75">
        <v>5.8987371803409516</v>
      </c>
      <c r="AN54" s="244">
        <f t="shared" si="1"/>
        <v>253.022284634877</v>
      </c>
      <c r="AO54" s="74">
        <f>(AN54/$AN$133)*PIB_2018_DANE!$Q$22</f>
        <v>25.030695303692781</v>
      </c>
      <c r="AP54" s="75">
        <f t="shared" si="2"/>
        <v>278.05297993856976</v>
      </c>
      <c r="AQ54" s="245">
        <f t="shared" si="3"/>
        <v>1.959965182897531E-3</v>
      </c>
      <c r="AZ54" s="203"/>
      <c r="BA54" s="204"/>
      <c r="BB54" s="203"/>
    </row>
    <row r="55" spans="1:54" x14ac:dyDescent="0.3">
      <c r="A55" s="79" t="s">
        <v>15</v>
      </c>
      <c r="B55" s="210" t="s">
        <v>5</v>
      </c>
      <c r="C55" s="133" t="s">
        <v>55</v>
      </c>
      <c r="D55" s="213" t="s">
        <v>31</v>
      </c>
      <c r="E55" s="243" t="s">
        <v>478</v>
      </c>
      <c r="F55" s="212" t="s">
        <v>116</v>
      </c>
      <c r="G55" s="211" t="s">
        <v>242</v>
      </c>
      <c r="H55" s="74">
        <v>6.5552256708235968</v>
      </c>
      <c r="I55" s="74">
        <v>5.6228978281513653</v>
      </c>
      <c r="J55" s="74">
        <v>9.3921738016582239</v>
      </c>
      <c r="K55" s="74">
        <v>0.14344485375423571</v>
      </c>
      <c r="L55" s="74">
        <v>0</v>
      </c>
      <c r="M55" s="75">
        <v>21.713742154387422</v>
      </c>
      <c r="N55" s="74">
        <v>0</v>
      </c>
      <c r="O55" s="74">
        <v>0</v>
      </c>
      <c r="P55" s="74">
        <v>0</v>
      </c>
      <c r="Q55" s="74">
        <v>0</v>
      </c>
      <c r="R55" s="75">
        <v>0</v>
      </c>
      <c r="S55" s="75">
        <v>1.5671620352508076</v>
      </c>
      <c r="T55" s="74">
        <v>1.0239442203919566</v>
      </c>
      <c r="U55" s="74">
        <v>0.26217938800696955</v>
      </c>
      <c r="V55" s="75">
        <v>1.286123608398926</v>
      </c>
      <c r="W55" s="74">
        <v>7.9503606872572359</v>
      </c>
      <c r="X55" s="74">
        <v>2.4488875891506967</v>
      </c>
      <c r="Y55" s="75">
        <v>10.399248276407933</v>
      </c>
      <c r="Z55" s="74">
        <v>6.1224978286384868</v>
      </c>
      <c r="AA55" s="74">
        <v>0.967842180598672</v>
      </c>
      <c r="AB55" s="75">
        <v>7.0903400092371589</v>
      </c>
      <c r="AC55" s="75">
        <v>2.5192364682672479</v>
      </c>
      <c r="AD55" s="75">
        <v>1.0414409628890664</v>
      </c>
      <c r="AE55" s="75">
        <v>8.4269187572380435</v>
      </c>
      <c r="AF55" s="75">
        <v>6.250958296676612</v>
      </c>
      <c r="AG55" s="74">
        <v>4.8928266830800897</v>
      </c>
      <c r="AH55" s="74">
        <v>6.3620570731788293</v>
      </c>
      <c r="AI55" s="74">
        <v>3.205263573646818</v>
      </c>
      <c r="AJ55" s="75">
        <f t="shared" si="0"/>
        <v>14.460147329905737</v>
      </c>
      <c r="AK55" s="74">
        <v>1.1417676772661105</v>
      </c>
      <c r="AL55" s="74">
        <v>0.414989262639123</v>
      </c>
      <c r="AM55" s="75">
        <v>1.5567569399052335</v>
      </c>
      <c r="AN55" s="244">
        <f t="shared" si="1"/>
        <v>76.312074838564186</v>
      </c>
      <c r="AO55" s="74">
        <f>(AN55/$AN$133)*PIB_2018_DANE!$Q$22</f>
        <v>7.5493124885546292</v>
      </c>
      <c r="AP55" s="75">
        <f t="shared" si="2"/>
        <v>83.86138732711882</v>
      </c>
      <c r="AQ55" s="245">
        <f t="shared" si="3"/>
        <v>5.9112978895946506E-4</v>
      </c>
      <c r="AZ55" s="203"/>
      <c r="BA55" s="204"/>
      <c r="BB55" s="203"/>
    </row>
    <row r="56" spans="1:54" x14ac:dyDescent="0.3">
      <c r="A56" s="79" t="s">
        <v>15</v>
      </c>
      <c r="B56" s="210" t="s">
        <v>5</v>
      </c>
      <c r="C56" s="133" t="s">
        <v>55</v>
      </c>
      <c r="D56" s="213" t="s">
        <v>31</v>
      </c>
      <c r="E56" s="243" t="s">
        <v>478</v>
      </c>
      <c r="F56" s="212" t="s">
        <v>117</v>
      </c>
      <c r="G56" s="211" t="s">
        <v>243</v>
      </c>
      <c r="H56" s="74">
        <v>14.742795355897465</v>
      </c>
      <c r="I56" s="74">
        <v>8.9891723674193447</v>
      </c>
      <c r="J56" s="74">
        <v>2.3514804017996598</v>
      </c>
      <c r="K56" s="74">
        <v>0</v>
      </c>
      <c r="L56" s="74">
        <v>0</v>
      </c>
      <c r="M56" s="75">
        <v>26.083448125116469</v>
      </c>
      <c r="N56" s="74">
        <v>0</v>
      </c>
      <c r="O56" s="74">
        <v>0</v>
      </c>
      <c r="P56" s="74">
        <v>0</v>
      </c>
      <c r="Q56" s="74">
        <v>0</v>
      </c>
      <c r="R56" s="75">
        <v>0</v>
      </c>
      <c r="S56" s="75">
        <v>62.286978976176279</v>
      </c>
      <c r="T56" s="74">
        <v>7.273047238992036</v>
      </c>
      <c r="U56" s="74">
        <v>0.65531544062800828</v>
      </c>
      <c r="V56" s="75">
        <v>7.9283626796200446</v>
      </c>
      <c r="W56" s="74">
        <v>9.6241197627566724</v>
      </c>
      <c r="X56" s="74">
        <v>4.7466803920996004</v>
      </c>
      <c r="Y56" s="75">
        <v>14.370800154856274</v>
      </c>
      <c r="Z56" s="74">
        <v>6.6403526886387549</v>
      </c>
      <c r="AA56" s="74">
        <v>1.5852118576816137</v>
      </c>
      <c r="AB56" s="75">
        <v>8.2255645463203688</v>
      </c>
      <c r="AC56" s="75">
        <v>1.6096056097193951</v>
      </c>
      <c r="AD56" s="75">
        <v>0.59821323368698398</v>
      </c>
      <c r="AE56" s="75">
        <v>7.2860920593617955</v>
      </c>
      <c r="AF56" s="75">
        <v>11.011112684001107</v>
      </c>
      <c r="AG56" s="74">
        <v>4.3897317352755651</v>
      </c>
      <c r="AH56" s="74">
        <v>5.1982768535798414</v>
      </c>
      <c r="AI56" s="74">
        <v>2.7966418980482519</v>
      </c>
      <c r="AJ56" s="75">
        <f t="shared" si="0"/>
        <v>12.384650486903659</v>
      </c>
      <c r="AK56" s="74">
        <v>0.78795383726187829</v>
      </c>
      <c r="AL56" s="74">
        <v>0.72546271098394843</v>
      </c>
      <c r="AM56" s="75">
        <v>1.5134165482458268</v>
      </c>
      <c r="AN56" s="244">
        <f t="shared" si="1"/>
        <v>153.2982451040082</v>
      </c>
      <c r="AO56" s="74">
        <f>(AN56/$AN$133)*PIB_2018_DANE!$Q$22</f>
        <v>15.165311108175501</v>
      </c>
      <c r="AP56" s="75">
        <f t="shared" si="2"/>
        <v>168.4635562121837</v>
      </c>
      <c r="AQ56" s="245">
        <f t="shared" si="3"/>
        <v>1.1874812664691757E-3</v>
      </c>
      <c r="AZ56" s="203"/>
      <c r="BA56" s="204"/>
      <c r="BB56" s="203"/>
    </row>
    <row r="57" spans="1:54" x14ac:dyDescent="0.3">
      <c r="A57" s="77" t="s">
        <v>16</v>
      </c>
      <c r="B57" s="210" t="s">
        <v>6</v>
      </c>
      <c r="C57" s="132" t="s">
        <v>56</v>
      </c>
      <c r="D57" s="213" t="s">
        <v>32</v>
      </c>
      <c r="E57" s="243" t="s">
        <v>478</v>
      </c>
      <c r="F57" s="212" t="s">
        <v>118</v>
      </c>
      <c r="G57" s="211" t="s">
        <v>244</v>
      </c>
      <c r="H57" s="74">
        <v>1.8805986578852112</v>
      </c>
      <c r="I57" s="74">
        <v>3.71668065038706</v>
      </c>
      <c r="J57" s="74">
        <v>4.0586180913308771</v>
      </c>
      <c r="K57" s="74">
        <v>0</v>
      </c>
      <c r="L57" s="74">
        <v>0</v>
      </c>
      <c r="M57" s="75">
        <v>9.6558973996031483</v>
      </c>
      <c r="N57" s="74">
        <v>0</v>
      </c>
      <c r="O57" s="74">
        <v>0</v>
      </c>
      <c r="P57" s="74">
        <v>0.95782140764509005</v>
      </c>
      <c r="Q57" s="74">
        <v>0</v>
      </c>
      <c r="R57" s="75">
        <v>0.95782140764509005</v>
      </c>
      <c r="S57" s="75">
        <v>0.83835477158580229</v>
      </c>
      <c r="T57" s="74">
        <v>3.5740672142168965</v>
      </c>
      <c r="U57" s="74">
        <v>0.24583997421892845</v>
      </c>
      <c r="V57" s="75">
        <v>3.8199071884358253</v>
      </c>
      <c r="W57" s="74">
        <v>1.5260865672866912</v>
      </c>
      <c r="X57" s="74">
        <v>1.6288488210238947</v>
      </c>
      <c r="Y57" s="75">
        <v>3.154935388310586</v>
      </c>
      <c r="Z57" s="74">
        <v>1.7318128867818694</v>
      </c>
      <c r="AA57" s="74">
        <v>0.566363069179461</v>
      </c>
      <c r="AB57" s="75">
        <v>2.2981759559613302</v>
      </c>
      <c r="AC57" s="75">
        <v>0.82305497378765224</v>
      </c>
      <c r="AD57" s="75">
        <v>0.1350203154140644</v>
      </c>
      <c r="AE57" s="75">
        <v>3.6957956967541747</v>
      </c>
      <c r="AF57" s="75">
        <v>2.7215897990315194</v>
      </c>
      <c r="AG57" s="74">
        <v>2.9881729461504962</v>
      </c>
      <c r="AH57" s="74">
        <v>1.5685184599728386</v>
      </c>
      <c r="AI57" s="74">
        <v>0.95839358053695978</v>
      </c>
      <c r="AJ57" s="75">
        <f t="shared" si="0"/>
        <v>5.5150849866602947</v>
      </c>
      <c r="AK57" s="74">
        <v>0.44071403222449801</v>
      </c>
      <c r="AL57" s="74">
        <v>0.35446531764513101</v>
      </c>
      <c r="AM57" s="75">
        <v>0.79517934986962902</v>
      </c>
      <c r="AN57" s="244">
        <f t="shared" si="1"/>
        <v>34.410817233059113</v>
      </c>
      <c r="AO57" s="74">
        <f>(AN57/$AN$133)*PIB_2018_DANE!$Q$22</f>
        <v>3.4041534426688869</v>
      </c>
      <c r="AP57" s="75">
        <f t="shared" si="2"/>
        <v>37.814970675727999</v>
      </c>
      <c r="AQ57" s="245">
        <f t="shared" si="3"/>
        <v>2.6655361123298317E-4</v>
      </c>
      <c r="AZ57" s="203"/>
      <c r="BA57" s="204"/>
      <c r="BB57" s="203"/>
    </row>
    <row r="58" spans="1:54" x14ac:dyDescent="0.3">
      <c r="A58" s="79" t="s">
        <v>16</v>
      </c>
      <c r="B58" s="210" t="s">
        <v>6</v>
      </c>
      <c r="C58" s="133" t="s">
        <v>56</v>
      </c>
      <c r="D58" s="213" t="s">
        <v>32</v>
      </c>
      <c r="E58" s="243" t="s">
        <v>478</v>
      </c>
      <c r="F58" s="212" t="s">
        <v>119</v>
      </c>
      <c r="G58" s="211" t="s">
        <v>245</v>
      </c>
      <c r="H58" s="74">
        <v>35.255111385663618</v>
      </c>
      <c r="I58" s="74">
        <v>24.816744995919276</v>
      </c>
      <c r="J58" s="74">
        <v>12.714414808531631</v>
      </c>
      <c r="K58" s="74">
        <v>6.9578998027916644E-2</v>
      </c>
      <c r="L58" s="74">
        <v>0</v>
      </c>
      <c r="M58" s="75">
        <v>72.855850188142441</v>
      </c>
      <c r="N58" s="74">
        <v>0</v>
      </c>
      <c r="O58" s="74">
        <v>0</v>
      </c>
      <c r="P58" s="74">
        <v>0</v>
      </c>
      <c r="Q58" s="74">
        <v>0</v>
      </c>
      <c r="R58" s="75">
        <v>0</v>
      </c>
      <c r="S58" s="75">
        <v>3.8693077008008379</v>
      </c>
      <c r="T58" s="74">
        <v>7.6796178945755083</v>
      </c>
      <c r="U58" s="74">
        <v>0.7515044947288162</v>
      </c>
      <c r="V58" s="75">
        <v>8.4311223893043241</v>
      </c>
      <c r="W58" s="74">
        <v>8.811139121451161</v>
      </c>
      <c r="X58" s="74">
        <v>0.86673302283339115</v>
      </c>
      <c r="Y58" s="75">
        <v>9.677872144284553</v>
      </c>
      <c r="Z58" s="74">
        <v>13.82085556751168</v>
      </c>
      <c r="AA58" s="74">
        <v>8.5795200534208966</v>
      </c>
      <c r="AB58" s="75">
        <v>22.400375620932579</v>
      </c>
      <c r="AC58" s="75">
        <v>5.3014645040433432</v>
      </c>
      <c r="AD58" s="75">
        <v>1.2334878522041905</v>
      </c>
      <c r="AE58" s="75">
        <v>17.094219335363366</v>
      </c>
      <c r="AF58" s="75">
        <v>14.59646534968916</v>
      </c>
      <c r="AG58" s="74">
        <v>12.356685794810957</v>
      </c>
      <c r="AH58" s="74">
        <v>12.836965208076943</v>
      </c>
      <c r="AI58" s="74">
        <v>7.5248999695913383</v>
      </c>
      <c r="AJ58" s="75">
        <f t="shared" si="0"/>
        <v>32.718550972479235</v>
      </c>
      <c r="AK58" s="74">
        <v>2.5384801195624793</v>
      </c>
      <c r="AL58" s="74">
        <v>0.64806285347241122</v>
      </c>
      <c r="AM58" s="75">
        <v>3.1865429730348906</v>
      </c>
      <c r="AN58" s="244">
        <f t="shared" si="1"/>
        <v>191.36525903027891</v>
      </c>
      <c r="AO58" s="74">
        <f>(AN58/$AN$133)*PIB_2018_DANE!$Q$22</f>
        <v>18.931160539520686</v>
      </c>
      <c r="AP58" s="75">
        <f t="shared" si="2"/>
        <v>210.29641956979958</v>
      </c>
      <c r="AQ58" s="245">
        <f t="shared" si="3"/>
        <v>1.4823565657734713E-3</v>
      </c>
      <c r="AZ58" s="203"/>
      <c r="BA58" s="204"/>
      <c r="BB58" s="203"/>
    </row>
    <row r="59" spans="1:54" x14ac:dyDescent="0.3">
      <c r="A59" s="79" t="s">
        <v>16</v>
      </c>
      <c r="B59" s="210" t="s">
        <v>6</v>
      </c>
      <c r="C59" s="133" t="s">
        <v>56</v>
      </c>
      <c r="D59" s="213" t="s">
        <v>32</v>
      </c>
      <c r="E59" s="243" t="s">
        <v>478</v>
      </c>
      <c r="F59" s="212" t="s">
        <v>120</v>
      </c>
      <c r="G59" s="211" t="s">
        <v>246</v>
      </c>
      <c r="H59" s="74">
        <v>18.207507751813299</v>
      </c>
      <c r="I59" s="74">
        <v>35.486891635760216</v>
      </c>
      <c r="J59" s="74">
        <v>15.759734003277853</v>
      </c>
      <c r="K59" s="74">
        <v>7.0348434025065798E-2</v>
      </c>
      <c r="L59" s="74">
        <v>0</v>
      </c>
      <c r="M59" s="75">
        <v>69.524481824876432</v>
      </c>
      <c r="N59" s="74">
        <v>0</v>
      </c>
      <c r="O59" s="74">
        <v>0</v>
      </c>
      <c r="P59" s="74">
        <v>5.0931590844401793</v>
      </c>
      <c r="Q59" s="74">
        <v>0</v>
      </c>
      <c r="R59" s="75">
        <v>5.0931590844401793</v>
      </c>
      <c r="S59" s="75">
        <v>5.5781460010121613</v>
      </c>
      <c r="T59" s="74">
        <v>2.9347034866544122</v>
      </c>
      <c r="U59" s="74">
        <v>0.88225810895941714</v>
      </c>
      <c r="V59" s="75">
        <v>3.8169615956138294</v>
      </c>
      <c r="W59" s="74">
        <v>12.3366712616595</v>
      </c>
      <c r="X59" s="74">
        <v>3.3562145003930701</v>
      </c>
      <c r="Y59" s="75">
        <v>15.692885762052571</v>
      </c>
      <c r="Z59" s="74">
        <v>32.995794568417544</v>
      </c>
      <c r="AA59" s="74">
        <v>8.754501808667289</v>
      </c>
      <c r="AB59" s="75">
        <v>41.750296377084837</v>
      </c>
      <c r="AC59" s="75">
        <v>7.6338912477899781</v>
      </c>
      <c r="AD59" s="75">
        <v>1.699014629471385</v>
      </c>
      <c r="AE59" s="75">
        <v>25.354847600323975</v>
      </c>
      <c r="AF59" s="75">
        <v>22.89145166956882</v>
      </c>
      <c r="AG59" s="74">
        <v>17.497188970919517</v>
      </c>
      <c r="AH59" s="74">
        <v>23.472543377432803</v>
      </c>
      <c r="AI59" s="74">
        <v>12.330598439332542</v>
      </c>
      <c r="AJ59" s="75">
        <f t="shared" si="0"/>
        <v>53.300330787684864</v>
      </c>
      <c r="AK59" s="74">
        <v>3.7683911534624608</v>
      </c>
      <c r="AL59" s="74">
        <v>3.759480641690784</v>
      </c>
      <c r="AM59" s="75">
        <v>7.5278717951532448</v>
      </c>
      <c r="AN59" s="244">
        <f t="shared" si="1"/>
        <v>259.86333837507232</v>
      </c>
      <c r="AO59" s="74">
        <f>(AN59/$AN$133)*PIB_2018_DANE!$Q$22</f>
        <v>25.707459138839237</v>
      </c>
      <c r="AP59" s="75">
        <f t="shared" si="2"/>
        <v>285.57079751391154</v>
      </c>
      <c r="AQ59" s="245">
        <f t="shared" si="3"/>
        <v>2.0129574604926151E-3</v>
      </c>
      <c r="AZ59" s="203"/>
      <c r="BA59" s="204"/>
      <c r="BB59" s="203"/>
    </row>
    <row r="60" spans="1:54" x14ac:dyDescent="0.3">
      <c r="A60" s="79" t="s">
        <v>16</v>
      </c>
      <c r="B60" s="210" t="s">
        <v>6</v>
      </c>
      <c r="C60" s="133" t="s">
        <v>56</v>
      </c>
      <c r="D60" s="213" t="s">
        <v>32</v>
      </c>
      <c r="E60" s="243" t="s">
        <v>478</v>
      </c>
      <c r="F60" s="212" t="s">
        <v>121</v>
      </c>
      <c r="G60" s="211" t="s">
        <v>247</v>
      </c>
      <c r="H60" s="74">
        <v>5.7457361524064083</v>
      </c>
      <c r="I60" s="74">
        <v>22.410139049879781</v>
      </c>
      <c r="J60" s="74">
        <v>19.010542722005539</v>
      </c>
      <c r="K60" s="74">
        <v>0.34649312486110384</v>
      </c>
      <c r="L60" s="74">
        <v>0</v>
      </c>
      <c r="M60" s="75">
        <v>47.512911049152834</v>
      </c>
      <c r="N60" s="74">
        <v>0</v>
      </c>
      <c r="O60" s="74">
        <v>0</v>
      </c>
      <c r="P60" s="74">
        <v>2.1409570428165967</v>
      </c>
      <c r="Q60" s="74">
        <v>0</v>
      </c>
      <c r="R60" s="75">
        <v>2.1409570428165967</v>
      </c>
      <c r="S60" s="75">
        <v>6.282872970936058</v>
      </c>
      <c r="T60" s="74">
        <v>11.844780522439072</v>
      </c>
      <c r="U60" s="74">
        <v>1.0367915803359828</v>
      </c>
      <c r="V60" s="75">
        <v>12.881572102775056</v>
      </c>
      <c r="W60" s="74">
        <v>24.158976246819716</v>
      </c>
      <c r="X60" s="74">
        <v>0.85484571359225547</v>
      </c>
      <c r="Y60" s="75">
        <v>25.01382196041197</v>
      </c>
      <c r="Z60" s="74">
        <v>32.204738289921494</v>
      </c>
      <c r="AA60" s="74">
        <v>12.012323293794068</v>
      </c>
      <c r="AB60" s="75">
        <v>44.217061583715562</v>
      </c>
      <c r="AC60" s="75">
        <v>7.6854100308246061</v>
      </c>
      <c r="AD60" s="75">
        <v>2.4522029593971917</v>
      </c>
      <c r="AE60" s="75">
        <v>27.794639693813554</v>
      </c>
      <c r="AF60" s="75">
        <v>22.19591654842818</v>
      </c>
      <c r="AG60" s="74">
        <v>14.949376242375646</v>
      </c>
      <c r="AH60" s="74">
        <v>20.703331645160372</v>
      </c>
      <c r="AI60" s="74">
        <v>12.17297152952503</v>
      </c>
      <c r="AJ60" s="75">
        <f t="shared" si="0"/>
        <v>47.825679417061053</v>
      </c>
      <c r="AK60" s="74">
        <v>3.3914539199643281</v>
      </c>
      <c r="AL60" s="74">
        <v>4.9660949047858258</v>
      </c>
      <c r="AM60" s="75">
        <v>8.3575488247501539</v>
      </c>
      <c r="AN60" s="244">
        <f t="shared" si="1"/>
        <v>254.36059418408286</v>
      </c>
      <c r="AO60" s="74">
        <f>(AN60/$AN$133)*PIB_2018_DANE!$Q$22</f>
        <v>25.163090039581501</v>
      </c>
      <c r="AP60" s="75">
        <f t="shared" si="2"/>
        <v>279.52368422366436</v>
      </c>
      <c r="AQ60" s="245">
        <f t="shared" si="3"/>
        <v>1.9703320172819727E-3</v>
      </c>
      <c r="AZ60" s="203"/>
      <c r="BA60" s="204"/>
      <c r="BB60" s="203"/>
    </row>
    <row r="61" spans="1:54" x14ac:dyDescent="0.3">
      <c r="A61" s="79" t="s">
        <v>16</v>
      </c>
      <c r="B61" s="210" t="s">
        <v>6</v>
      </c>
      <c r="C61" s="133" t="s">
        <v>56</v>
      </c>
      <c r="D61" s="213" t="s">
        <v>32</v>
      </c>
      <c r="E61" s="243" t="s">
        <v>478</v>
      </c>
      <c r="F61" s="212" t="s">
        <v>122</v>
      </c>
      <c r="G61" s="211" t="s">
        <v>248</v>
      </c>
      <c r="H61" s="74">
        <v>14.956887964435069</v>
      </c>
      <c r="I61" s="74">
        <v>10.024652568326037</v>
      </c>
      <c r="J61" s="74">
        <v>2.645079178051597</v>
      </c>
      <c r="K61" s="74">
        <v>0</v>
      </c>
      <c r="L61" s="74">
        <v>0</v>
      </c>
      <c r="M61" s="75">
        <v>27.626619710812705</v>
      </c>
      <c r="N61" s="74">
        <v>0</v>
      </c>
      <c r="O61" s="74">
        <v>0</v>
      </c>
      <c r="P61" s="74">
        <v>0</v>
      </c>
      <c r="Q61" s="74">
        <v>0</v>
      </c>
      <c r="R61" s="75">
        <v>0</v>
      </c>
      <c r="S61" s="75">
        <v>2.7714720737474772</v>
      </c>
      <c r="T61" s="74">
        <v>0.60911055364122002</v>
      </c>
      <c r="U61" s="74">
        <v>0.20754964567305609</v>
      </c>
      <c r="V61" s="75">
        <v>0.81666019931427625</v>
      </c>
      <c r="W61" s="74">
        <v>21.794906116574143</v>
      </c>
      <c r="X61" s="74">
        <v>4.4073847198394018</v>
      </c>
      <c r="Y61" s="75">
        <v>26.202290836413546</v>
      </c>
      <c r="Z61" s="74">
        <v>3.161865749710413</v>
      </c>
      <c r="AA61" s="74">
        <v>0.90525819769847904</v>
      </c>
      <c r="AB61" s="75">
        <v>4.0671239474088923</v>
      </c>
      <c r="AC61" s="75">
        <v>2.4484157075572992</v>
      </c>
      <c r="AD61" s="75">
        <v>0.50663756863823617</v>
      </c>
      <c r="AE61" s="75">
        <v>8.435365225726315</v>
      </c>
      <c r="AF61" s="75">
        <v>7.0361818141338235</v>
      </c>
      <c r="AG61" s="74">
        <v>7.0028778518955885</v>
      </c>
      <c r="AH61" s="74">
        <v>6.524361625152002</v>
      </c>
      <c r="AI61" s="74">
        <v>4.024154592890719</v>
      </c>
      <c r="AJ61" s="75">
        <f t="shared" si="0"/>
        <v>17.551394069938311</v>
      </c>
      <c r="AK61" s="74">
        <v>1.3241044597112281</v>
      </c>
      <c r="AL61" s="74">
        <v>0.28643662031929779</v>
      </c>
      <c r="AM61" s="75">
        <v>1.610541080030526</v>
      </c>
      <c r="AN61" s="244">
        <f t="shared" si="1"/>
        <v>99.072702233721401</v>
      </c>
      <c r="AO61" s="74">
        <f>(AN61/$AN$133)*PIB_2018_DANE!$Q$22</f>
        <v>9.800949454330933</v>
      </c>
      <c r="AP61" s="75">
        <f t="shared" si="2"/>
        <v>108.87365168805233</v>
      </c>
      <c r="AQ61" s="245">
        <f t="shared" si="3"/>
        <v>7.674385172589753E-4</v>
      </c>
      <c r="AZ61" s="203"/>
      <c r="BA61" s="204"/>
      <c r="BB61" s="203"/>
    </row>
    <row r="62" spans="1:54" x14ac:dyDescent="0.3">
      <c r="A62" s="79" t="s">
        <v>16</v>
      </c>
      <c r="B62" s="210" t="s">
        <v>6</v>
      </c>
      <c r="C62" s="133" t="s">
        <v>56</v>
      </c>
      <c r="D62" s="213" t="s">
        <v>32</v>
      </c>
      <c r="E62" s="243" t="s">
        <v>478</v>
      </c>
      <c r="F62" s="212" t="s">
        <v>123</v>
      </c>
      <c r="G62" s="211" t="s">
        <v>249</v>
      </c>
      <c r="H62" s="74">
        <v>3.8002900056854578</v>
      </c>
      <c r="I62" s="74">
        <v>12.446449628259765</v>
      </c>
      <c r="J62" s="74">
        <v>5.3192949067254709</v>
      </c>
      <c r="K62" s="74">
        <v>0</v>
      </c>
      <c r="L62" s="74">
        <v>0</v>
      </c>
      <c r="M62" s="75">
        <v>21.566034540670696</v>
      </c>
      <c r="N62" s="74">
        <v>0</v>
      </c>
      <c r="O62" s="74">
        <v>0</v>
      </c>
      <c r="P62" s="74">
        <v>0</v>
      </c>
      <c r="Q62" s="74">
        <v>0</v>
      </c>
      <c r="R62" s="75">
        <v>0</v>
      </c>
      <c r="S62" s="75">
        <v>2.3663888058619555</v>
      </c>
      <c r="T62" s="74">
        <v>0.77285415978414373</v>
      </c>
      <c r="U62" s="74">
        <v>1.2758040276675335</v>
      </c>
      <c r="V62" s="75">
        <v>2.0486581874516774</v>
      </c>
      <c r="W62" s="74">
        <v>4.5249786870114184</v>
      </c>
      <c r="X62" s="74">
        <v>0.33151779935251535</v>
      </c>
      <c r="Y62" s="75">
        <v>4.8564964863639339</v>
      </c>
      <c r="Z62" s="74">
        <v>6.1603293670141639</v>
      </c>
      <c r="AA62" s="74">
        <v>2.3015638583720888</v>
      </c>
      <c r="AB62" s="75">
        <v>8.4618932253862518</v>
      </c>
      <c r="AC62" s="75">
        <v>2.1944263083031834</v>
      </c>
      <c r="AD62" s="75">
        <v>0.27965372771845054</v>
      </c>
      <c r="AE62" s="75">
        <v>8.5750797284654112</v>
      </c>
      <c r="AF62" s="75">
        <v>7.5028225738803673</v>
      </c>
      <c r="AG62" s="74">
        <v>9.0267273531593464</v>
      </c>
      <c r="AH62" s="74">
        <v>6.3390891534170057</v>
      </c>
      <c r="AI62" s="74">
        <v>3.4655951250362276</v>
      </c>
      <c r="AJ62" s="75">
        <f t="shared" si="0"/>
        <v>18.831411631612582</v>
      </c>
      <c r="AK62" s="74">
        <v>1.1263963836594961</v>
      </c>
      <c r="AL62" s="74">
        <v>0.20766654973149093</v>
      </c>
      <c r="AM62" s="75">
        <v>1.334062933390987</v>
      </c>
      <c r="AN62" s="244">
        <f t="shared" si="1"/>
        <v>78.01692814910551</v>
      </c>
      <c r="AO62" s="74">
        <f>(AN62/$AN$133)*PIB_2018_DANE!$Q$22</f>
        <v>7.7179682408146801</v>
      </c>
      <c r="AP62" s="75">
        <f t="shared" si="2"/>
        <v>85.734896389920195</v>
      </c>
      <c r="AQ62" s="245">
        <f t="shared" si="3"/>
        <v>6.0433595036706782E-4</v>
      </c>
      <c r="AZ62" s="203"/>
      <c r="BA62" s="204"/>
      <c r="BB62" s="203"/>
    </row>
    <row r="63" spans="1:54" x14ac:dyDescent="0.3">
      <c r="A63" s="79" t="s">
        <v>16</v>
      </c>
      <c r="B63" s="210" t="s">
        <v>6</v>
      </c>
      <c r="C63" s="133" t="s">
        <v>57</v>
      </c>
      <c r="D63" s="213" t="s">
        <v>33</v>
      </c>
      <c r="E63" s="243" t="s">
        <v>480</v>
      </c>
      <c r="F63" s="212" t="s">
        <v>124</v>
      </c>
      <c r="G63" s="211" t="s">
        <v>250</v>
      </c>
      <c r="H63" s="74">
        <v>19.38483942272515</v>
      </c>
      <c r="I63" s="74">
        <v>26.343224519572189</v>
      </c>
      <c r="J63" s="74">
        <v>3.5991459457152506</v>
      </c>
      <c r="K63" s="74">
        <v>3.5331244767053134E-2</v>
      </c>
      <c r="L63" s="74">
        <v>0</v>
      </c>
      <c r="M63" s="75">
        <v>49.36254113277964</v>
      </c>
      <c r="N63" s="74">
        <v>0</v>
      </c>
      <c r="O63" s="74">
        <v>0</v>
      </c>
      <c r="P63" s="74">
        <v>0</v>
      </c>
      <c r="Q63" s="74">
        <v>0</v>
      </c>
      <c r="R63" s="75">
        <v>0</v>
      </c>
      <c r="S63" s="75">
        <v>1.495449645183804</v>
      </c>
      <c r="T63" s="74">
        <v>0.90987538256316713</v>
      </c>
      <c r="U63" s="74">
        <v>0.19331111438166335</v>
      </c>
      <c r="V63" s="75">
        <v>1.1031864969448306</v>
      </c>
      <c r="W63" s="74">
        <v>9.3199975555014305</v>
      </c>
      <c r="X63" s="74">
        <v>1.2836001087086371</v>
      </c>
      <c r="Y63" s="75">
        <v>10.603597664210067</v>
      </c>
      <c r="Z63" s="74">
        <v>6.218965101677564</v>
      </c>
      <c r="AA63" s="74">
        <v>2.5405341240494383</v>
      </c>
      <c r="AB63" s="75">
        <v>8.7594992257270015</v>
      </c>
      <c r="AC63" s="75">
        <v>2.0741210286471157</v>
      </c>
      <c r="AD63" s="75">
        <v>0.77744510769628383</v>
      </c>
      <c r="AE63" s="75">
        <v>9.9242481434256575</v>
      </c>
      <c r="AF63" s="75">
        <v>6.8962052170609667</v>
      </c>
      <c r="AG63" s="74">
        <v>6.0123951711116632</v>
      </c>
      <c r="AH63" s="74">
        <v>5.7854082934818685</v>
      </c>
      <c r="AI63" s="74">
        <v>3.7220821176498431</v>
      </c>
      <c r="AJ63" s="75">
        <f t="shared" si="0"/>
        <v>15.519885582243376</v>
      </c>
      <c r="AK63" s="74">
        <v>1.5567846798066485</v>
      </c>
      <c r="AL63" s="74">
        <v>0.35808706992187489</v>
      </c>
      <c r="AM63" s="75">
        <v>1.9148717497285235</v>
      </c>
      <c r="AN63" s="244">
        <f t="shared" si="1"/>
        <v>108.43105099364726</v>
      </c>
      <c r="AO63" s="74">
        <f>(AN63/$AN$133)*PIB_2018_DANE!$Q$22</f>
        <v>10.726741333466888</v>
      </c>
      <c r="AP63" s="75">
        <f t="shared" si="2"/>
        <v>119.15779232711415</v>
      </c>
      <c r="AQ63" s="245">
        <f t="shared" si="3"/>
        <v>8.399303049500689E-4</v>
      </c>
      <c r="AZ63" s="203"/>
      <c r="BA63" s="204"/>
      <c r="BB63" s="203"/>
    </row>
    <row r="64" spans="1:54" x14ac:dyDescent="0.3">
      <c r="A64" s="79" t="s">
        <v>16</v>
      </c>
      <c r="B64" s="210" t="s">
        <v>6</v>
      </c>
      <c r="C64" s="133" t="s">
        <v>57</v>
      </c>
      <c r="D64" s="213" t="s">
        <v>33</v>
      </c>
      <c r="E64" s="243" t="s">
        <v>478</v>
      </c>
      <c r="F64" s="212" t="s">
        <v>125</v>
      </c>
      <c r="G64" s="211" t="s">
        <v>251</v>
      </c>
      <c r="H64" s="74">
        <v>6.675726142713736</v>
      </c>
      <c r="I64" s="74">
        <v>4.0829836811208819</v>
      </c>
      <c r="J64" s="74">
        <v>9.6872548449111662</v>
      </c>
      <c r="K64" s="74">
        <v>2.0256580333110466E-2</v>
      </c>
      <c r="L64" s="74">
        <v>0</v>
      </c>
      <c r="M64" s="75">
        <v>20.466221249078895</v>
      </c>
      <c r="N64" s="74">
        <v>0</v>
      </c>
      <c r="O64" s="74">
        <v>0</v>
      </c>
      <c r="P64" s="74">
        <v>0</v>
      </c>
      <c r="Q64" s="74">
        <v>0</v>
      </c>
      <c r="R64" s="75">
        <v>0</v>
      </c>
      <c r="S64" s="75">
        <v>2.2486954075203509</v>
      </c>
      <c r="T64" s="74">
        <v>0.59877547567496758</v>
      </c>
      <c r="U64" s="74">
        <v>0.21695221195206724</v>
      </c>
      <c r="V64" s="75">
        <v>0.81572768762703496</v>
      </c>
      <c r="W64" s="74">
        <v>8.6021117614060891</v>
      </c>
      <c r="X64" s="74">
        <v>1.022008568320711</v>
      </c>
      <c r="Y64" s="75">
        <v>9.6241203297268001</v>
      </c>
      <c r="Z64" s="74">
        <v>5.392571900249715</v>
      </c>
      <c r="AA64" s="74">
        <v>1.6935924910224089</v>
      </c>
      <c r="AB64" s="75">
        <v>7.0861643912721242</v>
      </c>
      <c r="AC64" s="75">
        <v>1.5426493661089953</v>
      </c>
      <c r="AD64" s="75">
        <v>0.63910814265062765</v>
      </c>
      <c r="AE64" s="75">
        <v>8.1285807302477213</v>
      </c>
      <c r="AF64" s="75">
        <v>5.6295551804260429</v>
      </c>
      <c r="AG64" s="74">
        <v>4.2336574293220544</v>
      </c>
      <c r="AH64" s="74">
        <v>7.3589701843826534</v>
      </c>
      <c r="AI64" s="74">
        <v>2.2281964219131498</v>
      </c>
      <c r="AJ64" s="75">
        <f t="shared" si="0"/>
        <v>13.820824035617857</v>
      </c>
      <c r="AK64" s="74">
        <v>1.1412719642690965</v>
      </c>
      <c r="AL64" s="74">
        <v>0.33357515739746085</v>
      </c>
      <c r="AM64" s="75">
        <v>1.4748471216665573</v>
      </c>
      <c r="AN64" s="244">
        <f t="shared" si="1"/>
        <v>71.476493641943009</v>
      </c>
      <c r="AO64" s="74">
        <f>(AN64/$AN$133)*PIB_2018_DANE!$Q$22</f>
        <v>7.0709437167148108</v>
      </c>
      <c r="AP64" s="75">
        <f t="shared" si="2"/>
        <v>78.547437358657817</v>
      </c>
      <c r="AQ64" s="245">
        <f t="shared" si="3"/>
        <v>5.536723341818036E-4</v>
      </c>
      <c r="AZ64" s="203"/>
      <c r="BA64" s="204"/>
      <c r="BB64" s="203"/>
    </row>
    <row r="65" spans="1:54" x14ac:dyDescent="0.3">
      <c r="A65" s="79" t="s">
        <v>16</v>
      </c>
      <c r="B65" s="210" t="s">
        <v>6</v>
      </c>
      <c r="C65" s="133" t="s">
        <v>57</v>
      </c>
      <c r="D65" s="213" t="s">
        <v>33</v>
      </c>
      <c r="E65" s="243" t="s">
        <v>478</v>
      </c>
      <c r="F65" s="212" t="s">
        <v>126</v>
      </c>
      <c r="G65" s="211" t="s">
        <v>252</v>
      </c>
      <c r="H65" s="74">
        <v>9.1068360204677532</v>
      </c>
      <c r="I65" s="74">
        <v>5.8501235511125689</v>
      </c>
      <c r="J65" s="74">
        <v>2.3614203250135204</v>
      </c>
      <c r="K65" s="74">
        <v>4.1219785561561993E-3</v>
      </c>
      <c r="L65" s="74">
        <v>0</v>
      </c>
      <c r="M65" s="75">
        <v>17.32250187515</v>
      </c>
      <c r="N65" s="74">
        <v>0</v>
      </c>
      <c r="O65" s="74">
        <v>0</v>
      </c>
      <c r="P65" s="74">
        <v>12.932321014815157</v>
      </c>
      <c r="Q65" s="74">
        <v>0</v>
      </c>
      <c r="R65" s="75">
        <v>12.932321014815157</v>
      </c>
      <c r="S65" s="75">
        <v>22.539865282029432</v>
      </c>
      <c r="T65" s="74">
        <v>4.8228468408454805</v>
      </c>
      <c r="U65" s="74">
        <v>0.2172201877155516</v>
      </c>
      <c r="V65" s="75">
        <v>5.0400670285610332</v>
      </c>
      <c r="W65" s="74">
        <v>4.1672115248931068</v>
      </c>
      <c r="X65" s="74">
        <v>1.9051612359666084</v>
      </c>
      <c r="Y65" s="75">
        <v>6.0723727608597144</v>
      </c>
      <c r="Z65" s="74">
        <v>10.987823572439567</v>
      </c>
      <c r="AA65" s="74">
        <v>1.805552229443768</v>
      </c>
      <c r="AB65" s="75">
        <v>12.793375801883334</v>
      </c>
      <c r="AC65" s="75">
        <v>3.1276603064384445</v>
      </c>
      <c r="AD65" s="75">
        <v>0.85643954113775489</v>
      </c>
      <c r="AE65" s="75">
        <v>8.8349746180544386</v>
      </c>
      <c r="AF65" s="75">
        <v>11.331990907985691</v>
      </c>
      <c r="AG65" s="74">
        <v>8.2809772858506019</v>
      </c>
      <c r="AH65" s="74">
        <v>6.796911157432814</v>
      </c>
      <c r="AI65" s="74">
        <v>4.1334499066596901</v>
      </c>
      <c r="AJ65" s="75">
        <f t="shared" si="0"/>
        <v>19.211338349943105</v>
      </c>
      <c r="AK65" s="74">
        <v>2.0773414971342925</v>
      </c>
      <c r="AL65" s="74">
        <v>0.15240015178222652</v>
      </c>
      <c r="AM65" s="75">
        <v>2.2297416489165189</v>
      </c>
      <c r="AN65" s="244">
        <f t="shared" si="1"/>
        <v>122.29264913577462</v>
      </c>
      <c r="AO65" s="74">
        <f>(AN65/$AN$133)*PIB_2018_DANE!$Q$22</f>
        <v>12.098025447901755</v>
      </c>
      <c r="AP65" s="75">
        <f t="shared" si="2"/>
        <v>134.39067458367637</v>
      </c>
      <c r="AQ65" s="245">
        <f t="shared" si="3"/>
        <v>9.4730523351453026E-4</v>
      </c>
      <c r="AZ65" s="203"/>
      <c r="BA65" s="204"/>
      <c r="BB65" s="203"/>
    </row>
    <row r="66" spans="1:54" x14ac:dyDescent="0.3">
      <c r="A66" s="79" t="s">
        <v>16</v>
      </c>
      <c r="B66" s="210" t="s">
        <v>6</v>
      </c>
      <c r="C66" s="133" t="s">
        <v>57</v>
      </c>
      <c r="D66" s="213" t="s">
        <v>33</v>
      </c>
      <c r="E66" s="243" t="s">
        <v>480</v>
      </c>
      <c r="F66" s="212" t="s">
        <v>127</v>
      </c>
      <c r="G66" s="211" t="s">
        <v>253</v>
      </c>
      <c r="H66" s="74">
        <v>39.242925760760379</v>
      </c>
      <c r="I66" s="74">
        <v>24.987264803060892</v>
      </c>
      <c r="J66" s="74">
        <v>7.117024196284631</v>
      </c>
      <c r="K66" s="74">
        <v>7.1095886136582132E-2</v>
      </c>
      <c r="L66" s="74">
        <v>0</v>
      </c>
      <c r="M66" s="75">
        <v>71.418310646242475</v>
      </c>
      <c r="N66" s="74">
        <v>0</v>
      </c>
      <c r="O66" s="74">
        <v>0</v>
      </c>
      <c r="P66" s="74">
        <v>0</v>
      </c>
      <c r="Q66" s="74">
        <v>0</v>
      </c>
      <c r="R66" s="75">
        <v>0</v>
      </c>
      <c r="S66" s="75">
        <v>1.0682942545015499</v>
      </c>
      <c r="T66" s="74">
        <v>0.61276325719939384</v>
      </c>
      <c r="U66" s="74">
        <v>0.16934420153068241</v>
      </c>
      <c r="V66" s="75">
        <v>0.78210745873007614</v>
      </c>
      <c r="W66" s="74">
        <v>12.090309864647566</v>
      </c>
      <c r="X66" s="74">
        <v>0.71013622622629657</v>
      </c>
      <c r="Y66" s="75">
        <v>12.800446090873862</v>
      </c>
      <c r="Z66" s="74">
        <v>7.1121252659673981</v>
      </c>
      <c r="AA66" s="74">
        <v>1.5697092205368035</v>
      </c>
      <c r="AB66" s="75">
        <v>8.6818344865042008</v>
      </c>
      <c r="AC66" s="75">
        <v>2.5717273994786489</v>
      </c>
      <c r="AD66" s="75">
        <v>0.72740285657861015</v>
      </c>
      <c r="AE66" s="75">
        <v>9.835083361910554</v>
      </c>
      <c r="AF66" s="75">
        <v>8.2850076371615486</v>
      </c>
      <c r="AG66" s="74">
        <v>8.20555359015672</v>
      </c>
      <c r="AH66" s="74">
        <v>6.6499139872585245</v>
      </c>
      <c r="AI66" s="74">
        <v>3.9999887948714492</v>
      </c>
      <c r="AJ66" s="75">
        <f t="shared" si="0"/>
        <v>18.855456372286696</v>
      </c>
      <c r="AK66" s="74">
        <v>1.8426023521192245</v>
      </c>
      <c r="AL66" s="74">
        <v>0.18224074094238277</v>
      </c>
      <c r="AM66" s="75">
        <v>2.0248430930616075</v>
      </c>
      <c r="AN66" s="244">
        <f t="shared" si="1"/>
        <v>137.05051365732982</v>
      </c>
      <c r="AO66" s="74">
        <f>(AN66/$AN$133)*PIB_2018_DANE!$Q$22</f>
        <v>13.557974363884735</v>
      </c>
      <c r="AP66" s="75">
        <f t="shared" si="2"/>
        <v>150.60848802121455</v>
      </c>
      <c r="AQ66" s="245">
        <f t="shared" si="3"/>
        <v>1.0616228347404733E-3</v>
      </c>
      <c r="AZ66" s="203"/>
      <c r="BA66" s="204"/>
      <c r="BB66" s="203"/>
    </row>
    <row r="67" spans="1:54" x14ac:dyDescent="0.3">
      <c r="A67" s="79" t="s">
        <v>16</v>
      </c>
      <c r="B67" s="210" t="s">
        <v>6</v>
      </c>
      <c r="C67" s="133" t="s">
        <v>57</v>
      </c>
      <c r="D67" s="213" t="s">
        <v>33</v>
      </c>
      <c r="E67" s="243" t="s">
        <v>478</v>
      </c>
      <c r="F67" s="212" t="s">
        <v>128</v>
      </c>
      <c r="G67" s="211" t="s">
        <v>254</v>
      </c>
      <c r="H67" s="74">
        <v>13.337479413504214</v>
      </c>
      <c r="I67" s="74">
        <v>19.403607231110577</v>
      </c>
      <c r="J67" s="74">
        <v>6.8219536022578202</v>
      </c>
      <c r="K67" s="74">
        <v>1.8740084793831286E-2</v>
      </c>
      <c r="L67" s="74">
        <v>0</v>
      </c>
      <c r="M67" s="75">
        <v>39.581780331666444</v>
      </c>
      <c r="N67" s="74">
        <v>0</v>
      </c>
      <c r="O67" s="74">
        <v>0</v>
      </c>
      <c r="P67" s="74">
        <v>0</v>
      </c>
      <c r="Q67" s="74">
        <v>0</v>
      </c>
      <c r="R67" s="75">
        <v>0</v>
      </c>
      <c r="S67" s="75">
        <v>13.901408172273904</v>
      </c>
      <c r="T67" s="74">
        <v>2.0072855152328191</v>
      </c>
      <c r="U67" s="74">
        <v>0.5305903404668747</v>
      </c>
      <c r="V67" s="75">
        <v>2.5378758556996934</v>
      </c>
      <c r="W67" s="74">
        <v>10.200713635008396</v>
      </c>
      <c r="X67" s="74">
        <v>2.1761347419343902</v>
      </c>
      <c r="Y67" s="75">
        <v>12.376848376942787</v>
      </c>
      <c r="Z67" s="74">
        <v>12.93608063130706</v>
      </c>
      <c r="AA67" s="74">
        <v>2.8408807458143572</v>
      </c>
      <c r="AB67" s="75">
        <v>15.776961377121417</v>
      </c>
      <c r="AC67" s="75">
        <v>4.3752528883609152</v>
      </c>
      <c r="AD67" s="75">
        <v>0.9775213896207372</v>
      </c>
      <c r="AE67" s="75">
        <v>16.45478455257215</v>
      </c>
      <c r="AF67" s="75">
        <v>11.646758254928244</v>
      </c>
      <c r="AG67" s="74">
        <v>9.488558261839632</v>
      </c>
      <c r="AH67" s="74">
        <v>7.729985544338315</v>
      </c>
      <c r="AI67" s="74">
        <v>5.0067139714469491</v>
      </c>
      <c r="AJ67" s="75">
        <f t="shared" si="0"/>
        <v>22.225257777624897</v>
      </c>
      <c r="AK67" s="74">
        <v>2.700055369056952</v>
      </c>
      <c r="AL67" s="74">
        <v>0.50515854506835922</v>
      </c>
      <c r="AM67" s="75">
        <v>3.2052139141253111</v>
      </c>
      <c r="AN67" s="244">
        <f t="shared" si="1"/>
        <v>143.05966289093652</v>
      </c>
      <c r="AO67" s="74">
        <f>(AN67/$AN$133)*PIB_2018_DANE!$Q$22</f>
        <v>14.152440514239364</v>
      </c>
      <c r="AP67" s="75">
        <f t="shared" si="2"/>
        <v>157.2121034051759</v>
      </c>
      <c r="AQ67" s="245">
        <f t="shared" si="3"/>
        <v>1.1081710006211993E-3</v>
      </c>
      <c r="AZ67" s="203"/>
      <c r="BA67" s="204"/>
      <c r="BB67" s="203"/>
    </row>
    <row r="68" spans="1:54" x14ac:dyDescent="0.3">
      <c r="A68" s="79" t="s">
        <v>16</v>
      </c>
      <c r="B68" s="210" t="s">
        <v>6</v>
      </c>
      <c r="C68" s="133" t="s">
        <v>57</v>
      </c>
      <c r="D68" s="213" t="s">
        <v>33</v>
      </c>
      <c r="E68" s="243" t="s">
        <v>478</v>
      </c>
      <c r="F68" s="212" t="s">
        <v>129</v>
      </c>
      <c r="G68" s="211" t="s">
        <v>255</v>
      </c>
      <c r="H68" s="74">
        <v>10.119269188039709</v>
      </c>
      <c r="I68" s="74">
        <v>8.6807657242502323</v>
      </c>
      <c r="J68" s="74">
        <v>0.92729111304891132</v>
      </c>
      <c r="K68" s="74">
        <v>7.4195614010811586E-3</v>
      </c>
      <c r="L68" s="74">
        <v>0</v>
      </c>
      <c r="M68" s="75">
        <v>19.734745586739933</v>
      </c>
      <c r="N68" s="74">
        <v>0</v>
      </c>
      <c r="O68" s="74">
        <v>0</v>
      </c>
      <c r="P68" s="74">
        <v>0</v>
      </c>
      <c r="Q68" s="74">
        <v>0</v>
      </c>
      <c r="R68" s="75">
        <v>0</v>
      </c>
      <c r="S68" s="75">
        <v>2.3230192594839196</v>
      </c>
      <c r="T68" s="74">
        <v>0.83627109203879291</v>
      </c>
      <c r="U68" s="74">
        <v>0.29206698785775698</v>
      </c>
      <c r="V68" s="75">
        <v>1.1283380798965499</v>
      </c>
      <c r="W68" s="74">
        <v>7.415634617253418</v>
      </c>
      <c r="X68" s="74">
        <v>7.7348269292269081E-2</v>
      </c>
      <c r="Y68" s="75">
        <v>7.4929828865456871</v>
      </c>
      <c r="Z68" s="74">
        <v>7.5401869514135216</v>
      </c>
      <c r="AA68" s="74">
        <v>1.7557824359526502</v>
      </c>
      <c r="AB68" s="75">
        <v>9.2959693873661724</v>
      </c>
      <c r="AC68" s="75">
        <v>1.7598747677593449</v>
      </c>
      <c r="AD68" s="75">
        <v>0.36136505128618523</v>
      </c>
      <c r="AE68" s="75">
        <v>6.8732853926731536</v>
      </c>
      <c r="AF68" s="75">
        <v>5.8146259506866977</v>
      </c>
      <c r="AG68" s="74">
        <v>5.670451900450467</v>
      </c>
      <c r="AH68" s="74">
        <v>4.8478178673524708</v>
      </c>
      <c r="AI68" s="74">
        <v>2.420424360702798</v>
      </c>
      <c r="AJ68" s="75">
        <f t="shared" si="0"/>
        <v>12.938694128505736</v>
      </c>
      <c r="AK68" s="74">
        <v>1.2312145884234036</v>
      </c>
      <c r="AL68" s="74">
        <v>7.2470002246093734E-2</v>
      </c>
      <c r="AM68" s="75">
        <v>1.3036845906694974</v>
      </c>
      <c r="AN68" s="244">
        <f t="shared" si="1"/>
        <v>69.026585081612893</v>
      </c>
      <c r="AO68" s="74">
        <f>(AN68/$AN$133)*PIB_2018_DANE!$Q$22</f>
        <v>6.8285820022752173</v>
      </c>
      <c r="AP68" s="75">
        <f t="shared" si="2"/>
        <v>75.855167083888105</v>
      </c>
      <c r="AQ68" s="245">
        <f t="shared" si="3"/>
        <v>5.3469481413269502E-4</v>
      </c>
      <c r="AZ68" s="203"/>
      <c r="BA68" s="204"/>
      <c r="BB68" s="203"/>
    </row>
    <row r="69" spans="1:54" x14ac:dyDescent="0.3">
      <c r="A69" s="79" t="s">
        <v>16</v>
      </c>
      <c r="B69" s="210" t="s">
        <v>6</v>
      </c>
      <c r="C69" s="133" t="s">
        <v>57</v>
      </c>
      <c r="D69" s="213" t="s">
        <v>33</v>
      </c>
      <c r="E69" s="243" t="s">
        <v>478</v>
      </c>
      <c r="F69" s="212" t="s">
        <v>130</v>
      </c>
      <c r="G69" s="211" t="s">
        <v>256</v>
      </c>
      <c r="H69" s="74">
        <v>18.440838127920568</v>
      </c>
      <c r="I69" s="74">
        <v>11.317899713690808</v>
      </c>
      <c r="J69" s="74">
        <v>3.2178545745752798</v>
      </c>
      <c r="K69" s="74">
        <v>1.918879160237286E-2</v>
      </c>
      <c r="L69" s="74">
        <v>0</v>
      </c>
      <c r="M69" s="75">
        <v>32.99578120778903</v>
      </c>
      <c r="N69" s="74">
        <v>0</v>
      </c>
      <c r="O69" s="74">
        <v>0</v>
      </c>
      <c r="P69" s="74">
        <v>0</v>
      </c>
      <c r="Q69" s="74">
        <v>0</v>
      </c>
      <c r="R69" s="75">
        <v>0</v>
      </c>
      <c r="S69" s="75">
        <v>4.1189450354296788</v>
      </c>
      <c r="T69" s="74">
        <v>1.0722487119758917</v>
      </c>
      <c r="U69" s="74">
        <v>0.31444911974660217</v>
      </c>
      <c r="V69" s="75">
        <v>1.3866978317224936</v>
      </c>
      <c r="W69" s="74">
        <v>7.0314104594042552</v>
      </c>
      <c r="X69" s="74">
        <v>3.4240473194936363</v>
      </c>
      <c r="Y69" s="75">
        <v>10.455457778897891</v>
      </c>
      <c r="Z69" s="74">
        <v>6.0111598743395529</v>
      </c>
      <c r="AA69" s="74">
        <v>3.0281932660160313</v>
      </c>
      <c r="AB69" s="75">
        <v>9.0393531403555833</v>
      </c>
      <c r="AC69" s="75">
        <v>1.848328513392911</v>
      </c>
      <c r="AD69" s="75">
        <v>0.64312101634963403</v>
      </c>
      <c r="AE69" s="75">
        <v>9.055835436568854</v>
      </c>
      <c r="AF69" s="75">
        <v>5.8889192429368418</v>
      </c>
      <c r="AG69" s="74">
        <v>4.8246943147878412</v>
      </c>
      <c r="AH69" s="74">
        <v>3.8883953469816048</v>
      </c>
      <c r="AI69" s="74">
        <v>2.437450263852738</v>
      </c>
      <c r="AJ69" s="75">
        <f t="shared" si="0"/>
        <v>11.150539925622184</v>
      </c>
      <c r="AK69" s="74">
        <v>1.2105610969509331</v>
      </c>
      <c r="AL69" s="74">
        <v>0.23765897795410151</v>
      </c>
      <c r="AM69" s="75">
        <v>1.4482200749050347</v>
      </c>
      <c r="AN69" s="244">
        <f t="shared" si="1"/>
        <v>88.031199203970147</v>
      </c>
      <c r="AO69" s="74">
        <f>(AN69/$AN$133)*PIB_2018_DANE!$Q$22</f>
        <v>8.7086484404841542</v>
      </c>
      <c r="AP69" s="75">
        <f t="shared" si="2"/>
        <v>96.739847644454301</v>
      </c>
      <c r="AQ69" s="245">
        <f t="shared" si="3"/>
        <v>6.8190865360922214E-4</v>
      </c>
      <c r="AZ69" s="203"/>
      <c r="BA69" s="204"/>
      <c r="BB69" s="203"/>
    </row>
    <row r="70" spans="1:54" x14ac:dyDescent="0.3">
      <c r="A70" s="79" t="s">
        <v>16</v>
      </c>
      <c r="B70" s="210" t="s">
        <v>6</v>
      </c>
      <c r="C70" s="133" t="s">
        <v>57</v>
      </c>
      <c r="D70" s="213" t="s">
        <v>33</v>
      </c>
      <c r="E70" s="243" t="s">
        <v>478</v>
      </c>
      <c r="F70" s="212" t="s">
        <v>131</v>
      </c>
      <c r="G70" s="211" t="s">
        <v>257</v>
      </c>
      <c r="H70" s="74">
        <v>19.04065484635553</v>
      </c>
      <c r="I70" s="74">
        <v>12.972855374883606</v>
      </c>
      <c r="J70" s="74">
        <v>4.3066180997852523</v>
      </c>
      <c r="K70" s="74">
        <v>6.3970751775226403E-2</v>
      </c>
      <c r="L70" s="74">
        <v>0</v>
      </c>
      <c r="M70" s="75">
        <v>36.384099072799614</v>
      </c>
      <c r="N70" s="74">
        <v>0</v>
      </c>
      <c r="O70" s="74">
        <v>0</v>
      </c>
      <c r="P70" s="74">
        <v>0</v>
      </c>
      <c r="Q70" s="74">
        <v>0</v>
      </c>
      <c r="R70" s="75">
        <v>0</v>
      </c>
      <c r="S70" s="75">
        <v>0.71772063634658534</v>
      </c>
      <c r="T70" s="74">
        <v>1.6154044688660592</v>
      </c>
      <c r="U70" s="74">
        <v>0.32968004278354657</v>
      </c>
      <c r="V70" s="75">
        <v>1.9450845116496056</v>
      </c>
      <c r="W70" s="74">
        <v>10.896077189045064</v>
      </c>
      <c r="X70" s="74">
        <v>1.7895133909206207</v>
      </c>
      <c r="Y70" s="75">
        <v>12.685590579965686</v>
      </c>
      <c r="Z70" s="74">
        <v>8.8357933511630673</v>
      </c>
      <c r="AA70" s="74">
        <v>1.7033105539260243</v>
      </c>
      <c r="AB70" s="75">
        <v>10.539103905089092</v>
      </c>
      <c r="AC70" s="75">
        <v>3.2911883776095947</v>
      </c>
      <c r="AD70" s="75">
        <v>0.83636474936530514</v>
      </c>
      <c r="AE70" s="75">
        <v>13.334392824693845</v>
      </c>
      <c r="AF70" s="75">
        <v>8.9359161942801766</v>
      </c>
      <c r="AG70" s="74">
        <v>8.2539233713446283</v>
      </c>
      <c r="AH70" s="74">
        <v>7.982273104348149</v>
      </c>
      <c r="AI70" s="74">
        <v>4.8781958637990126</v>
      </c>
      <c r="AJ70" s="75">
        <f t="shared" si="0"/>
        <v>21.11439233949179</v>
      </c>
      <c r="AK70" s="74">
        <v>2.2270237901713372</v>
      </c>
      <c r="AL70" s="74">
        <v>0.43908295478515619</v>
      </c>
      <c r="AM70" s="75">
        <v>2.6661067449564935</v>
      </c>
      <c r="AN70" s="244">
        <f t="shared" si="1"/>
        <v>112.44995993624779</v>
      </c>
      <c r="AO70" s="74">
        <f>(AN70/$AN$133)*PIB_2018_DANE!$Q$22</f>
        <v>11.124319299141671</v>
      </c>
      <c r="AP70" s="75">
        <f t="shared" si="2"/>
        <v>123.57427923538947</v>
      </c>
      <c r="AQ70" s="245">
        <f t="shared" si="3"/>
        <v>8.7106164032671116E-4</v>
      </c>
      <c r="AZ70" s="203"/>
      <c r="BA70" s="204"/>
      <c r="BB70" s="203"/>
    </row>
    <row r="71" spans="1:54" x14ac:dyDescent="0.3">
      <c r="A71" s="79" t="s">
        <v>16</v>
      </c>
      <c r="B71" s="210" t="s">
        <v>6</v>
      </c>
      <c r="C71" s="133" t="s">
        <v>57</v>
      </c>
      <c r="D71" s="213" t="s">
        <v>33</v>
      </c>
      <c r="E71" s="243" t="s">
        <v>478</v>
      </c>
      <c r="F71" s="212" t="s">
        <v>132</v>
      </c>
      <c r="G71" s="211" t="s">
        <v>258</v>
      </c>
      <c r="H71" s="74">
        <v>4.2391288588551834</v>
      </c>
      <c r="I71" s="74">
        <v>3.3739349958778471</v>
      </c>
      <c r="J71" s="74">
        <v>1.811749774208391</v>
      </c>
      <c r="K71" s="74">
        <v>1.3190331379699837E-2</v>
      </c>
      <c r="L71" s="74">
        <v>0</v>
      </c>
      <c r="M71" s="75">
        <v>9.4380039603211223</v>
      </c>
      <c r="N71" s="74">
        <v>0</v>
      </c>
      <c r="O71" s="74">
        <v>0</v>
      </c>
      <c r="P71" s="74">
        <v>0</v>
      </c>
      <c r="Q71" s="74">
        <v>0</v>
      </c>
      <c r="R71" s="75">
        <v>0</v>
      </c>
      <c r="S71" s="75">
        <v>0.3291448266654492</v>
      </c>
      <c r="T71" s="74">
        <v>1.4646796177229868</v>
      </c>
      <c r="U71" s="74">
        <v>0.40226543849150331</v>
      </c>
      <c r="V71" s="75">
        <v>1.8669450562144898</v>
      </c>
      <c r="W71" s="74">
        <v>1.4495579303264228</v>
      </c>
      <c r="X71" s="74">
        <v>9.6960743063232449E-2</v>
      </c>
      <c r="Y71" s="75">
        <v>1.5465186733896552</v>
      </c>
      <c r="Z71" s="74">
        <v>3.9197531294657195</v>
      </c>
      <c r="AA71" s="74">
        <v>1.8020052963761175</v>
      </c>
      <c r="AB71" s="75">
        <v>5.7217584258418368</v>
      </c>
      <c r="AC71" s="75">
        <v>1.1436844952815199</v>
      </c>
      <c r="AD71" s="75">
        <v>8.3022200416415004E-2</v>
      </c>
      <c r="AE71" s="75">
        <v>7.9419925360177936</v>
      </c>
      <c r="AF71" s="75">
        <v>3.2809153700019955</v>
      </c>
      <c r="AG71" s="74">
        <v>2.9842924527027765</v>
      </c>
      <c r="AH71" s="74">
        <v>2.1877125383730576</v>
      </c>
      <c r="AI71" s="74">
        <v>1.1077821501106291</v>
      </c>
      <c r="AJ71" s="75">
        <f t="shared" si="0"/>
        <v>6.2797871411864632</v>
      </c>
      <c r="AK71" s="74">
        <v>0.69444589069263762</v>
      </c>
      <c r="AL71" s="74">
        <v>0.35702133459472646</v>
      </c>
      <c r="AM71" s="75">
        <v>1.051467225287364</v>
      </c>
      <c r="AN71" s="244">
        <f t="shared" si="1"/>
        <v>38.68323991062411</v>
      </c>
      <c r="AO71" s="74">
        <f>(AN71/$AN$133)*PIB_2018_DANE!$Q$22</f>
        <v>3.8268107212759412</v>
      </c>
      <c r="AP71" s="75">
        <f t="shared" si="2"/>
        <v>42.51005063190005</v>
      </c>
      <c r="AQ71" s="245">
        <f t="shared" si="3"/>
        <v>2.9964871867276075E-4</v>
      </c>
      <c r="AZ71" s="203"/>
      <c r="BA71" s="204"/>
      <c r="BB71" s="203"/>
    </row>
    <row r="72" spans="1:54" x14ac:dyDescent="0.3">
      <c r="A72" s="79" t="s">
        <v>16</v>
      </c>
      <c r="B72" s="210" t="s">
        <v>6</v>
      </c>
      <c r="C72" s="133" t="s">
        <v>57</v>
      </c>
      <c r="D72" s="213" t="s">
        <v>33</v>
      </c>
      <c r="E72" s="243" t="s">
        <v>478</v>
      </c>
      <c r="F72" s="212" t="s">
        <v>133</v>
      </c>
      <c r="G72" s="211" t="s">
        <v>259</v>
      </c>
      <c r="H72" s="74">
        <v>23.631023145210488</v>
      </c>
      <c r="I72" s="74">
        <v>14.339308757569658</v>
      </c>
      <c r="J72" s="74">
        <v>2.3449350554444552</v>
      </c>
      <c r="K72" s="74">
        <v>1.4485810354491785E-2</v>
      </c>
      <c r="L72" s="74">
        <v>0</v>
      </c>
      <c r="M72" s="75">
        <v>40.329752768579091</v>
      </c>
      <c r="N72" s="74">
        <v>0</v>
      </c>
      <c r="O72" s="74">
        <v>0</v>
      </c>
      <c r="P72" s="74">
        <v>0.22954747144459892</v>
      </c>
      <c r="Q72" s="74">
        <v>0</v>
      </c>
      <c r="R72" s="75">
        <v>0.22954747144459892</v>
      </c>
      <c r="S72" s="75">
        <v>5.7640143875870518</v>
      </c>
      <c r="T72" s="74">
        <v>1.6050910880342795</v>
      </c>
      <c r="U72" s="74">
        <v>0.31769439279310557</v>
      </c>
      <c r="V72" s="75">
        <v>1.9227854808273848</v>
      </c>
      <c r="W72" s="74">
        <v>9.190150320660214</v>
      </c>
      <c r="X72" s="74">
        <v>2.0019749787951171</v>
      </c>
      <c r="Y72" s="75">
        <v>11.192125299455331</v>
      </c>
      <c r="Z72" s="74">
        <v>5.0326266004758278</v>
      </c>
      <c r="AA72" s="74">
        <v>1.6128388650618926</v>
      </c>
      <c r="AB72" s="75">
        <v>6.6454654655377201</v>
      </c>
      <c r="AC72" s="75">
        <v>2.8452378594599002</v>
      </c>
      <c r="AD72" s="75">
        <v>0.51941008618577922</v>
      </c>
      <c r="AE72" s="75">
        <v>12.103806065585221</v>
      </c>
      <c r="AF72" s="75">
        <v>8.0393605617164976</v>
      </c>
      <c r="AG72" s="74">
        <v>6.9975180501013314</v>
      </c>
      <c r="AH72" s="74">
        <v>7.1187425708719978</v>
      </c>
      <c r="AI72" s="74">
        <v>4.4876985367148992</v>
      </c>
      <c r="AJ72" s="75">
        <f t="shared" si="0"/>
        <v>18.603959157688227</v>
      </c>
      <c r="AK72" s="74">
        <v>2.0058315589177815</v>
      </c>
      <c r="AL72" s="74">
        <v>0.18117500561523431</v>
      </c>
      <c r="AM72" s="75">
        <v>2.1870065645330157</v>
      </c>
      <c r="AN72" s="244">
        <f t="shared" si="1"/>
        <v>110.38247116859981</v>
      </c>
      <c r="AO72" s="74">
        <f>(AN72/$AN$133)*PIB_2018_DANE!$Q$22</f>
        <v>10.919789166701035</v>
      </c>
      <c r="AP72" s="75">
        <f t="shared" si="2"/>
        <v>121.30226033530084</v>
      </c>
      <c r="AQ72" s="245">
        <f t="shared" si="3"/>
        <v>8.5504642646335794E-4</v>
      </c>
      <c r="AZ72" s="203"/>
      <c r="BA72" s="204"/>
      <c r="BB72" s="203"/>
    </row>
    <row r="73" spans="1:54" x14ac:dyDescent="0.3">
      <c r="A73" s="79" t="s">
        <v>16</v>
      </c>
      <c r="B73" s="210" t="s">
        <v>6</v>
      </c>
      <c r="C73" s="133" t="s">
        <v>57</v>
      </c>
      <c r="D73" s="213" t="s">
        <v>33</v>
      </c>
      <c r="E73" s="243" t="s">
        <v>478</v>
      </c>
      <c r="F73" s="212" t="s">
        <v>134</v>
      </c>
      <c r="G73" s="211" t="s">
        <v>260</v>
      </c>
      <c r="H73" s="74">
        <v>7.1911193117705432</v>
      </c>
      <c r="I73" s="74">
        <v>18.007839064580757</v>
      </c>
      <c r="J73" s="74">
        <v>5.0877797022724751</v>
      </c>
      <c r="K73" s="74">
        <v>0</v>
      </c>
      <c r="L73" s="74">
        <v>0</v>
      </c>
      <c r="M73" s="75">
        <v>30.286738078623774</v>
      </c>
      <c r="N73" s="74">
        <v>0</v>
      </c>
      <c r="O73" s="74">
        <v>0</v>
      </c>
      <c r="P73" s="74">
        <v>0</v>
      </c>
      <c r="Q73" s="74">
        <v>0</v>
      </c>
      <c r="R73" s="75">
        <v>0</v>
      </c>
      <c r="S73" s="75">
        <v>7.2326073726856217</v>
      </c>
      <c r="T73" s="74">
        <v>7.1157403313946261</v>
      </c>
      <c r="U73" s="74">
        <v>2.2298952839624473</v>
      </c>
      <c r="V73" s="75">
        <v>9.3456356153570734</v>
      </c>
      <c r="W73" s="74">
        <v>20.303151117988474</v>
      </c>
      <c r="X73" s="74">
        <v>1.1070911880038155</v>
      </c>
      <c r="Y73" s="75">
        <v>21.410242305992288</v>
      </c>
      <c r="Z73" s="74">
        <v>50.384604609673815</v>
      </c>
      <c r="AA73" s="74">
        <v>6.9701009539411833</v>
      </c>
      <c r="AB73" s="75">
        <v>57.354705563614999</v>
      </c>
      <c r="AC73" s="75">
        <v>6.5181089670148644</v>
      </c>
      <c r="AD73" s="75">
        <v>2.3825539645108309</v>
      </c>
      <c r="AE73" s="75">
        <v>51.233425508279616</v>
      </c>
      <c r="AF73" s="75">
        <v>21.586347968842965</v>
      </c>
      <c r="AG73" s="74">
        <v>14.432282237834272</v>
      </c>
      <c r="AH73" s="74">
        <v>10.529976309390911</v>
      </c>
      <c r="AI73" s="74">
        <v>6.2001748599895352</v>
      </c>
      <c r="AJ73" s="75">
        <f t="shared" ref="AJ73:AJ132" si="4">AI73+AH73+AG73</f>
        <v>31.162433407214717</v>
      </c>
      <c r="AK73" s="74">
        <v>3.4113793818131137</v>
      </c>
      <c r="AL73" s="74">
        <v>2.9840589160156243</v>
      </c>
      <c r="AM73" s="75">
        <v>6.3954382978287381</v>
      </c>
      <c r="AN73" s="244">
        <f t="shared" ref="AN73:AN132" si="5">AM73+AJ73+AF73+AE73+AD73+AC73+AB73+Y73+V73+S73+R73+M73</f>
        <v>244.90823704996552</v>
      </c>
      <c r="AO73" s="74">
        <f>(AN73/$AN$133)*PIB_2018_DANE!$Q$22</f>
        <v>24.227998208965865</v>
      </c>
      <c r="AP73" s="75">
        <f t="shared" ref="AP73:AP132" si="6">AO73+AN73</f>
        <v>269.13623525893138</v>
      </c>
      <c r="AQ73" s="245">
        <f t="shared" ref="AQ73:AQ132" si="7">AP73/$AP$133</f>
        <v>1.8971120204507948E-3</v>
      </c>
      <c r="AZ73" s="203"/>
      <c r="BA73" s="204"/>
      <c r="BB73" s="203"/>
    </row>
    <row r="74" spans="1:54" x14ac:dyDescent="0.3">
      <c r="A74" s="79" t="s">
        <v>16</v>
      </c>
      <c r="B74" s="210" t="s">
        <v>6</v>
      </c>
      <c r="C74" s="133" t="s">
        <v>57</v>
      </c>
      <c r="D74" s="213" t="s">
        <v>33</v>
      </c>
      <c r="E74" s="243" t="s">
        <v>478</v>
      </c>
      <c r="F74" s="212" t="s">
        <v>135</v>
      </c>
      <c r="G74" s="211" t="s">
        <v>261</v>
      </c>
      <c r="H74" s="74">
        <v>25.679527557493397</v>
      </c>
      <c r="I74" s="74">
        <v>15.564464339643107</v>
      </c>
      <c r="J74" s="74">
        <v>6.2909033003198278</v>
      </c>
      <c r="K74" s="74">
        <v>0</v>
      </c>
      <c r="L74" s="74">
        <v>0</v>
      </c>
      <c r="M74" s="75">
        <v>47.534895197456336</v>
      </c>
      <c r="N74" s="74">
        <v>0</v>
      </c>
      <c r="O74" s="74">
        <v>0</v>
      </c>
      <c r="P74" s="74">
        <v>0</v>
      </c>
      <c r="Q74" s="74">
        <v>0</v>
      </c>
      <c r="R74" s="75">
        <v>0</v>
      </c>
      <c r="S74" s="75">
        <v>18.016275866961845</v>
      </c>
      <c r="T74" s="74">
        <v>13.012586087870114</v>
      </c>
      <c r="U74" s="74">
        <v>4.7569539787827413</v>
      </c>
      <c r="V74" s="75">
        <v>17.769540066652855</v>
      </c>
      <c r="W74" s="74">
        <v>42.482147836456186</v>
      </c>
      <c r="X74" s="74">
        <v>2.2569104004514018</v>
      </c>
      <c r="Y74" s="75">
        <v>44.739058236907589</v>
      </c>
      <c r="Z74" s="74">
        <v>76.110328258213912</v>
      </c>
      <c r="AA74" s="74">
        <v>19.133570157222923</v>
      </c>
      <c r="AB74" s="75">
        <v>95.243898415436831</v>
      </c>
      <c r="AC74" s="75">
        <v>12.52039840203456</v>
      </c>
      <c r="AD74" s="75">
        <v>6.844115096021091</v>
      </c>
      <c r="AE74" s="75">
        <v>58.281248798404746</v>
      </c>
      <c r="AF74" s="75">
        <v>40.950323433264494</v>
      </c>
      <c r="AG74" s="74">
        <v>35.036017595629701</v>
      </c>
      <c r="AH74" s="74">
        <v>22.165580763764456</v>
      </c>
      <c r="AI74" s="74">
        <v>14.632939923350269</v>
      </c>
      <c r="AJ74" s="75">
        <f t="shared" si="4"/>
        <v>71.834538282744433</v>
      </c>
      <c r="AK74" s="74">
        <v>5.8105156009217049</v>
      </c>
      <c r="AL74" s="74">
        <v>3.7471254102539051</v>
      </c>
      <c r="AM74" s="75">
        <v>9.55764101117561</v>
      </c>
      <c r="AN74" s="244">
        <f t="shared" si="5"/>
        <v>423.29193280706033</v>
      </c>
      <c r="AO74" s="74">
        <f>(AN74/$AN$133)*PIB_2018_DANE!$Q$22</f>
        <v>41.874933703544052</v>
      </c>
      <c r="AP74" s="75">
        <f t="shared" si="6"/>
        <v>465.16686651060439</v>
      </c>
      <c r="AQ74" s="245">
        <f t="shared" si="7"/>
        <v>3.2789105975406284E-3</v>
      </c>
      <c r="AZ74" s="203"/>
      <c r="BA74" s="204"/>
      <c r="BB74" s="203"/>
    </row>
    <row r="75" spans="1:54" x14ac:dyDescent="0.3">
      <c r="A75" s="79" t="s">
        <v>16</v>
      </c>
      <c r="B75" s="210" t="s">
        <v>6</v>
      </c>
      <c r="C75" s="133" t="s">
        <v>57</v>
      </c>
      <c r="D75" s="213" t="s">
        <v>33</v>
      </c>
      <c r="E75" s="243" t="s">
        <v>478</v>
      </c>
      <c r="F75" s="212" t="s">
        <v>136</v>
      </c>
      <c r="G75" s="211" t="s">
        <v>262</v>
      </c>
      <c r="H75" s="74">
        <v>12.557068203831959</v>
      </c>
      <c r="I75" s="74">
        <v>11.319797436964514</v>
      </c>
      <c r="J75" s="74">
        <v>6.6314340238045313</v>
      </c>
      <c r="K75" s="74">
        <v>0</v>
      </c>
      <c r="L75" s="74">
        <v>0</v>
      </c>
      <c r="M75" s="75">
        <v>30.508299664601005</v>
      </c>
      <c r="N75" s="74">
        <v>8.5928635575811471E-3</v>
      </c>
      <c r="O75" s="74">
        <v>0</v>
      </c>
      <c r="P75" s="74">
        <v>0</v>
      </c>
      <c r="Q75" s="74">
        <v>0.80389913885338049</v>
      </c>
      <c r="R75" s="75">
        <v>0.81249200241096164</v>
      </c>
      <c r="S75" s="75">
        <v>4.0803758455979908</v>
      </c>
      <c r="T75" s="74">
        <v>5.2921755894983447</v>
      </c>
      <c r="U75" s="74">
        <v>1.3747268611037162</v>
      </c>
      <c r="V75" s="75">
        <v>6.6669024506020609</v>
      </c>
      <c r="W75" s="74">
        <v>7.1847170659977353</v>
      </c>
      <c r="X75" s="74">
        <v>0</v>
      </c>
      <c r="Y75" s="75">
        <v>7.1847170659977353</v>
      </c>
      <c r="Z75" s="74">
        <v>28.57195970479841</v>
      </c>
      <c r="AA75" s="74">
        <v>7.5330220087333384</v>
      </c>
      <c r="AB75" s="75">
        <v>36.10498171353175</v>
      </c>
      <c r="AC75" s="75">
        <v>6.3456353707566242</v>
      </c>
      <c r="AD75" s="75">
        <v>1.8882273679394461</v>
      </c>
      <c r="AE75" s="75">
        <v>33.690239152957382</v>
      </c>
      <c r="AF75" s="75">
        <v>17.720202326615325</v>
      </c>
      <c r="AG75" s="74">
        <v>15.978731125188744</v>
      </c>
      <c r="AH75" s="74">
        <v>10.930367538988706</v>
      </c>
      <c r="AI75" s="74">
        <v>6.0035531397418387</v>
      </c>
      <c r="AJ75" s="75">
        <f t="shared" si="4"/>
        <v>32.912651803919289</v>
      </c>
      <c r="AK75" s="74">
        <v>3.3429785713451472</v>
      </c>
      <c r="AL75" s="74">
        <v>1.6902562288574214</v>
      </c>
      <c r="AM75" s="75">
        <v>5.0332348002025684</v>
      </c>
      <c r="AN75" s="244">
        <f t="shared" si="5"/>
        <v>182.94795956513212</v>
      </c>
      <c r="AO75" s="74">
        <f>(AN75/$AN$133)*PIB_2018_DANE!$Q$22</f>
        <v>18.098463694276159</v>
      </c>
      <c r="AP75" s="75">
        <f t="shared" si="6"/>
        <v>201.04642325940827</v>
      </c>
      <c r="AQ75" s="245">
        <f t="shared" si="7"/>
        <v>1.4171543488639348E-3</v>
      </c>
      <c r="AZ75" s="203"/>
      <c r="BA75" s="204"/>
      <c r="BB75" s="203"/>
    </row>
    <row r="76" spans="1:54" x14ac:dyDescent="0.3">
      <c r="A76" s="77" t="s">
        <v>17</v>
      </c>
      <c r="B76" s="210" t="s">
        <v>7</v>
      </c>
      <c r="C76" s="132" t="s">
        <v>58</v>
      </c>
      <c r="D76" s="213" t="s">
        <v>34</v>
      </c>
      <c r="E76" s="243" t="s">
        <v>478</v>
      </c>
      <c r="F76" s="212" t="s">
        <v>137</v>
      </c>
      <c r="G76" s="211" t="s">
        <v>263</v>
      </c>
      <c r="H76" s="74">
        <v>36.886260294943078</v>
      </c>
      <c r="I76" s="74">
        <v>60.324822304349752</v>
      </c>
      <c r="J76" s="74">
        <v>21.140110652412528</v>
      </c>
      <c r="K76" s="74">
        <v>0.10363831798335586</v>
      </c>
      <c r="L76" s="74">
        <v>0</v>
      </c>
      <c r="M76" s="75">
        <v>118.45483156968871</v>
      </c>
      <c r="N76" s="74">
        <v>0</v>
      </c>
      <c r="O76" s="74">
        <v>0</v>
      </c>
      <c r="P76" s="74">
        <v>0</v>
      </c>
      <c r="Q76" s="74">
        <v>1.7480721263793828</v>
      </c>
      <c r="R76" s="75">
        <v>1.7480721263793828</v>
      </c>
      <c r="S76" s="75">
        <v>13.406705119305157</v>
      </c>
      <c r="T76" s="74">
        <v>14.940246990436831</v>
      </c>
      <c r="U76" s="74">
        <v>0.56270514823783535</v>
      </c>
      <c r="V76" s="75">
        <v>15.502952138674665</v>
      </c>
      <c r="W76" s="74">
        <v>21.244795051368303</v>
      </c>
      <c r="X76" s="74">
        <v>4.5900760368357636</v>
      </c>
      <c r="Y76" s="75">
        <v>25.834871088204068</v>
      </c>
      <c r="Z76" s="74">
        <v>18.97740974242242</v>
      </c>
      <c r="AA76" s="74">
        <v>8.5337401086072138</v>
      </c>
      <c r="AB76" s="75">
        <v>27.511149851029636</v>
      </c>
      <c r="AC76" s="75">
        <v>7.232665051310148</v>
      </c>
      <c r="AD76" s="75">
        <v>2.3333186031865334</v>
      </c>
      <c r="AE76" s="75">
        <v>27.589142927497225</v>
      </c>
      <c r="AF76" s="75">
        <v>20.794836163415141</v>
      </c>
      <c r="AG76" s="74">
        <v>16.981139056737391</v>
      </c>
      <c r="AH76" s="74">
        <v>14.138845045569671</v>
      </c>
      <c r="AI76" s="74">
        <v>8.5788582968408669</v>
      </c>
      <c r="AJ76" s="75">
        <f t="shared" si="4"/>
        <v>39.698842399147928</v>
      </c>
      <c r="AK76" s="74">
        <v>3.2718613993580412</v>
      </c>
      <c r="AL76" s="74">
        <v>1.0174427146833975</v>
      </c>
      <c r="AM76" s="75">
        <v>4.289304114041439</v>
      </c>
      <c r="AN76" s="244">
        <f t="shared" si="5"/>
        <v>304.39669115187996</v>
      </c>
      <c r="AO76" s="74">
        <f>(AN76/$AN$133)*PIB_2018_DANE!$Q$22</f>
        <v>30.113003045047734</v>
      </c>
      <c r="AP76" s="75">
        <f t="shared" si="6"/>
        <v>334.50969419692768</v>
      </c>
      <c r="AQ76" s="245">
        <f t="shared" si="7"/>
        <v>2.3579224150466803E-3</v>
      </c>
      <c r="AZ76" s="203"/>
      <c r="BA76" s="204"/>
      <c r="BB76" s="203"/>
    </row>
    <row r="77" spans="1:54" x14ac:dyDescent="0.3">
      <c r="A77" s="77" t="s">
        <v>17</v>
      </c>
      <c r="B77" s="210" t="s">
        <v>7</v>
      </c>
      <c r="C77" s="132" t="s">
        <v>58</v>
      </c>
      <c r="D77" s="213" t="s">
        <v>34</v>
      </c>
      <c r="E77" s="243" t="s">
        <v>481</v>
      </c>
      <c r="F77" s="212" t="s">
        <v>138</v>
      </c>
      <c r="G77" s="211" t="s">
        <v>264</v>
      </c>
      <c r="H77" s="74">
        <v>14.508040079631192</v>
      </c>
      <c r="I77" s="74">
        <v>14.107124547423645</v>
      </c>
      <c r="J77" s="74">
        <v>3.2157858704621325</v>
      </c>
      <c r="K77" s="74">
        <v>0</v>
      </c>
      <c r="L77" s="74">
        <v>0</v>
      </c>
      <c r="M77" s="75">
        <v>31.830950497516966</v>
      </c>
      <c r="N77" s="74">
        <v>0</v>
      </c>
      <c r="O77" s="74">
        <v>0</v>
      </c>
      <c r="P77" s="74">
        <v>0</v>
      </c>
      <c r="Q77" s="74">
        <v>0</v>
      </c>
      <c r="R77" s="75">
        <v>0</v>
      </c>
      <c r="S77" s="75">
        <v>3.3532248615531381</v>
      </c>
      <c r="T77" s="74">
        <v>0.71744509068318763</v>
      </c>
      <c r="U77" s="74">
        <v>0.96659771764828173</v>
      </c>
      <c r="V77" s="75">
        <v>1.6840428083314694</v>
      </c>
      <c r="W77" s="74">
        <v>6.3492330354453239</v>
      </c>
      <c r="X77" s="74">
        <v>0</v>
      </c>
      <c r="Y77" s="75">
        <v>6.3492330354453239</v>
      </c>
      <c r="Z77" s="74">
        <v>6.4718154350752721</v>
      </c>
      <c r="AA77" s="74">
        <v>2.3284660999230913</v>
      </c>
      <c r="AB77" s="75">
        <v>8.8002815349983639</v>
      </c>
      <c r="AC77" s="75">
        <v>2.4702824708451971</v>
      </c>
      <c r="AD77" s="75">
        <v>0.53503109344500377</v>
      </c>
      <c r="AE77" s="75">
        <v>9.8668928219151191</v>
      </c>
      <c r="AF77" s="75">
        <v>7.6587163267881788</v>
      </c>
      <c r="AG77" s="74">
        <v>7.8077474653164254</v>
      </c>
      <c r="AH77" s="74">
        <v>6.4574989712735968</v>
      </c>
      <c r="AI77" s="74">
        <v>3.9758229968521785</v>
      </c>
      <c r="AJ77" s="75">
        <f t="shared" si="4"/>
        <v>18.241069433442199</v>
      </c>
      <c r="AK77" s="74">
        <v>1.2352011734503843</v>
      </c>
      <c r="AL77" s="74">
        <v>0.21306447436899384</v>
      </c>
      <c r="AM77" s="75">
        <v>1.4482656478193781</v>
      </c>
      <c r="AN77" s="244">
        <f t="shared" si="5"/>
        <v>92.237990532100326</v>
      </c>
      <c r="AO77" s="74">
        <f>(AN77/$AN$133)*PIB_2018_DANE!$Q$22</f>
        <v>9.1248130170256818</v>
      </c>
      <c r="AP77" s="75">
        <f t="shared" si="6"/>
        <v>101.36280354912601</v>
      </c>
      <c r="AQ77" s="245">
        <f t="shared" si="7"/>
        <v>7.1449536646239461E-4</v>
      </c>
      <c r="AZ77" s="203"/>
      <c r="BA77" s="204"/>
      <c r="BB77" s="203"/>
    </row>
    <row r="78" spans="1:54" x14ac:dyDescent="0.3">
      <c r="A78" s="77" t="s">
        <v>17</v>
      </c>
      <c r="B78" s="210" t="s">
        <v>7</v>
      </c>
      <c r="C78" s="132" t="s">
        <v>58</v>
      </c>
      <c r="D78" s="213" t="s">
        <v>34</v>
      </c>
      <c r="E78" s="243" t="s">
        <v>481</v>
      </c>
      <c r="F78" s="212" t="s">
        <v>139</v>
      </c>
      <c r="G78" s="211" t="s">
        <v>265</v>
      </c>
      <c r="H78" s="74">
        <v>15.651997686723972</v>
      </c>
      <c r="I78" s="74">
        <v>20.25883649273004</v>
      </c>
      <c r="J78" s="74">
        <v>5.43370674295703</v>
      </c>
      <c r="K78" s="74">
        <v>0.13304176501727011</v>
      </c>
      <c r="L78" s="74">
        <v>0</v>
      </c>
      <c r="M78" s="75">
        <v>41.47758268742831</v>
      </c>
      <c r="N78" s="74">
        <v>0</v>
      </c>
      <c r="O78" s="74">
        <v>0</v>
      </c>
      <c r="P78" s="74">
        <v>0</v>
      </c>
      <c r="Q78" s="74">
        <v>0</v>
      </c>
      <c r="R78" s="75">
        <v>0</v>
      </c>
      <c r="S78" s="75">
        <v>15.794196843406432</v>
      </c>
      <c r="T78" s="74">
        <v>1.0765220278294978</v>
      </c>
      <c r="U78" s="74">
        <v>0.17894176835751582</v>
      </c>
      <c r="V78" s="75">
        <v>1.2554637961870136</v>
      </c>
      <c r="W78" s="74">
        <v>10.442177983465276</v>
      </c>
      <c r="X78" s="74">
        <v>5.0001640338285265</v>
      </c>
      <c r="Y78" s="75">
        <v>15.442342017293802</v>
      </c>
      <c r="Z78" s="74">
        <v>4.9348859638513947</v>
      </c>
      <c r="AA78" s="74">
        <v>2.9980941150368388</v>
      </c>
      <c r="AB78" s="75">
        <v>7.9329800788882334</v>
      </c>
      <c r="AC78" s="75">
        <v>3.069123216450286</v>
      </c>
      <c r="AD78" s="75">
        <v>0.65254961103974451</v>
      </c>
      <c r="AE78" s="75">
        <v>14.150106736413841</v>
      </c>
      <c r="AF78" s="75">
        <v>10.433145434466987</v>
      </c>
      <c r="AG78" s="74">
        <v>10.614039941772772</v>
      </c>
      <c r="AH78" s="74">
        <v>7.628189350474365</v>
      </c>
      <c r="AI78" s="74">
        <v>5.2708900816121504</v>
      </c>
      <c r="AJ78" s="75">
        <f t="shared" si="4"/>
        <v>23.51311937385929</v>
      </c>
      <c r="AK78" s="74">
        <v>1.6310310201640983</v>
      </c>
      <c r="AL78" s="74">
        <v>0.43570488017030207</v>
      </c>
      <c r="AM78" s="75">
        <v>2.0667359003344004</v>
      </c>
      <c r="AN78" s="244">
        <f t="shared" si="5"/>
        <v>135.78734569576835</v>
      </c>
      <c r="AO78" s="74">
        <f>(AN78/$AN$133)*PIB_2018_DANE!$Q$22</f>
        <v>13.433013147884106</v>
      </c>
      <c r="AP78" s="75">
        <f t="shared" si="6"/>
        <v>149.22035884365246</v>
      </c>
      <c r="AQ78" s="245">
        <f t="shared" si="7"/>
        <v>1.0518380632987612E-3</v>
      </c>
      <c r="AZ78" s="203"/>
      <c r="BA78" s="204"/>
      <c r="BB78" s="203"/>
    </row>
    <row r="79" spans="1:54" x14ac:dyDescent="0.3">
      <c r="A79" s="77" t="s">
        <v>17</v>
      </c>
      <c r="B79" s="210" t="s">
        <v>7</v>
      </c>
      <c r="C79" s="132" t="s">
        <v>58</v>
      </c>
      <c r="D79" s="213" t="s">
        <v>34</v>
      </c>
      <c r="E79" s="243" t="s">
        <v>481</v>
      </c>
      <c r="F79" s="212" t="s">
        <v>140</v>
      </c>
      <c r="G79" s="211" t="s">
        <v>266</v>
      </c>
      <c r="H79" s="74">
        <v>34.838049402564415</v>
      </c>
      <c r="I79" s="74">
        <v>109.80782492074492</v>
      </c>
      <c r="J79" s="74">
        <v>32.287390145485467</v>
      </c>
      <c r="K79" s="74">
        <v>8.9015108343658866</v>
      </c>
      <c r="L79" s="74">
        <v>0</v>
      </c>
      <c r="M79" s="75">
        <v>185.83477530316071</v>
      </c>
      <c r="N79" s="74">
        <v>0</v>
      </c>
      <c r="O79" s="74">
        <v>0</v>
      </c>
      <c r="P79" s="74">
        <v>0</v>
      </c>
      <c r="Q79" s="74">
        <v>11.985942289647054</v>
      </c>
      <c r="R79" s="75">
        <v>11.985942289647054</v>
      </c>
      <c r="S79" s="75">
        <v>272.1693425946653</v>
      </c>
      <c r="T79" s="74">
        <v>37.36526139783161</v>
      </c>
      <c r="U79" s="74">
        <v>2.1777516452198826</v>
      </c>
      <c r="V79" s="75">
        <v>39.543013043051495</v>
      </c>
      <c r="W79" s="74">
        <v>23.10145547511279</v>
      </c>
      <c r="X79" s="74">
        <v>14.887665010307263</v>
      </c>
      <c r="Y79" s="75">
        <v>37.989120485420052</v>
      </c>
      <c r="Z79" s="74">
        <v>50.703715551848795</v>
      </c>
      <c r="AA79" s="74">
        <v>22.414775036620512</v>
      </c>
      <c r="AB79" s="75">
        <v>73.118490588469314</v>
      </c>
      <c r="AC79" s="75">
        <v>13.754473597053659</v>
      </c>
      <c r="AD79" s="75">
        <v>5.5369076892362861</v>
      </c>
      <c r="AE79" s="75">
        <v>57.996464475837293</v>
      </c>
      <c r="AF79" s="75">
        <v>64.379443771631657</v>
      </c>
      <c r="AG79" s="74">
        <v>35.854547599018538</v>
      </c>
      <c r="AH79" s="74">
        <v>27.359710063129597</v>
      </c>
      <c r="AI79" s="74">
        <v>16.662317734286699</v>
      </c>
      <c r="AJ79" s="75">
        <f t="shared" si="4"/>
        <v>79.876575396434845</v>
      </c>
      <c r="AK79" s="74">
        <v>5.8347953987373407</v>
      </c>
      <c r="AL79" s="74">
        <v>8.0940560431636879</v>
      </c>
      <c r="AM79" s="75">
        <v>13.928851441901028</v>
      </c>
      <c r="AN79" s="244">
        <f t="shared" si="5"/>
        <v>856.11340067650872</v>
      </c>
      <c r="AO79" s="74">
        <f>(AN79/$AN$133)*PIB_2018_DANE!$Q$22</f>
        <v>84.692594206337048</v>
      </c>
      <c r="AP79" s="75">
        <f t="shared" si="6"/>
        <v>940.80599488284577</v>
      </c>
      <c r="AQ79" s="245">
        <f t="shared" si="7"/>
        <v>6.6316390287888072E-3</v>
      </c>
      <c r="AZ79" s="203"/>
      <c r="BA79" s="204"/>
      <c r="BB79" s="203"/>
    </row>
    <row r="80" spans="1:54" x14ac:dyDescent="0.3">
      <c r="A80" s="77" t="s">
        <v>17</v>
      </c>
      <c r="B80" s="210" t="s">
        <v>7</v>
      </c>
      <c r="C80" s="132" t="s">
        <v>59</v>
      </c>
      <c r="D80" s="213" t="s">
        <v>35</v>
      </c>
      <c r="E80" s="243" t="s">
        <v>482</v>
      </c>
      <c r="F80" s="212" t="s">
        <v>141</v>
      </c>
      <c r="G80" s="211" t="s">
        <v>267</v>
      </c>
      <c r="H80" s="74">
        <v>6.9425512797690363</v>
      </c>
      <c r="I80" s="74">
        <v>7.6939746879518198</v>
      </c>
      <c r="J80" s="74">
        <v>1.2570129867756459</v>
      </c>
      <c r="K80" s="74">
        <v>7.5615458967183552E-2</v>
      </c>
      <c r="L80" s="74">
        <v>0</v>
      </c>
      <c r="M80" s="75">
        <v>15.969154413463686</v>
      </c>
      <c r="N80" s="74">
        <v>0</v>
      </c>
      <c r="O80" s="74">
        <v>0</v>
      </c>
      <c r="P80" s="74">
        <v>0</v>
      </c>
      <c r="Q80" s="74">
        <v>0</v>
      </c>
      <c r="R80" s="75">
        <v>0</v>
      </c>
      <c r="S80" s="75">
        <v>2.2812343996008457</v>
      </c>
      <c r="T80" s="74">
        <v>0.69950567921069351</v>
      </c>
      <c r="U80" s="74">
        <v>0.18637073288286951</v>
      </c>
      <c r="V80" s="75">
        <v>0.88587641209356305</v>
      </c>
      <c r="W80" s="74">
        <v>4.9082587177005728</v>
      </c>
      <c r="X80" s="74">
        <v>4.3533840186252064</v>
      </c>
      <c r="Y80" s="75">
        <v>9.2616427363257792</v>
      </c>
      <c r="Z80" s="74">
        <v>8.3050389439532903</v>
      </c>
      <c r="AA80" s="74">
        <v>4.2267181642964715</v>
      </c>
      <c r="AB80" s="75">
        <v>12.531757108249762</v>
      </c>
      <c r="AC80" s="75">
        <v>1.747717116717258</v>
      </c>
      <c r="AD80" s="75">
        <v>0.43560265190996666</v>
      </c>
      <c r="AE80" s="75">
        <v>7.7642850661744429</v>
      </c>
      <c r="AF80" s="75">
        <v>5.3313424346592688</v>
      </c>
      <c r="AG80" s="74">
        <v>4.5414380649387516</v>
      </c>
      <c r="AH80" s="74">
        <v>3.0938188228153463</v>
      </c>
      <c r="AI80" s="74">
        <v>1.9530358581028247</v>
      </c>
      <c r="AJ80" s="75">
        <f t="shared" si="4"/>
        <v>9.588292745856922</v>
      </c>
      <c r="AK80" s="74">
        <v>1.0067173158894271</v>
      </c>
      <c r="AL80" s="74">
        <v>0.24594112820688305</v>
      </c>
      <c r="AM80" s="75">
        <v>1.2526584440963102</v>
      </c>
      <c r="AN80" s="244">
        <f t="shared" si="5"/>
        <v>67.049563529147804</v>
      </c>
      <c r="AO80" s="74">
        <f>(AN80/$AN$133)*PIB_2018_DANE!$Q$22</f>
        <v>6.6330015056403129</v>
      </c>
      <c r="AP80" s="75">
        <f t="shared" si="6"/>
        <v>73.682565034788112</v>
      </c>
      <c r="AQ80" s="245">
        <f t="shared" si="7"/>
        <v>5.1938037882806858E-4</v>
      </c>
      <c r="AZ80" s="203"/>
      <c r="BA80" s="204"/>
      <c r="BB80" s="203"/>
    </row>
    <row r="81" spans="1:54" x14ac:dyDescent="0.3">
      <c r="A81" s="77" t="s">
        <v>17</v>
      </c>
      <c r="B81" s="210" t="s">
        <v>7</v>
      </c>
      <c r="C81" s="132" t="s">
        <v>59</v>
      </c>
      <c r="D81" s="213" t="s">
        <v>35</v>
      </c>
      <c r="E81" s="243" t="s">
        <v>482</v>
      </c>
      <c r="F81" s="212" t="s">
        <v>142</v>
      </c>
      <c r="G81" s="211" t="s">
        <v>268</v>
      </c>
      <c r="H81" s="74">
        <v>0.93554540365615335</v>
      </c>
      <c r="I81" s="74">
        <v>5.776578569368418</v>
      </c>
      <c r="J81" s="74">
        <v>5.8335854816426798</v>
      </c>
      <c r="K81" s="74">
        <v>1.4446553415861726E-2</v>
      </c>
      <c r="L81" s="74">
        <v>0</v>
      </c>
      <c r="M81" s="75">
        <v>12.560156008083112</v>
      </c>
      <c r="N81" s="74">
        <v>0</v>
      </c>
      <c r="O81" s="74">
        <v>0</v>
      </c>
      <c r="P81" s="74">
        <v>0</v>
      </c>
      <c r="Q81" s="74">
        <v>0</v>
      </c>
      <c r="R81" s="75">
        <v>0</v>
      </c>
      <c r="S81" s="75">
        <v>4.4668095091444497</v>
      </c>
      <c r="T81" s="74">
        <v>1.0391189288020193</v>
      </c>
      <c r="U81" s="74">
        <v>0.13493014056046804</v>
      </c>
      <c r="V81" s="75">
        <v>1.1740490693624874</v>
      </c>
      <c r="W81" s="74">
        <v>7.2845146743297509</v>
      </c>
      <c r="X81" s="74">
        <v>4.7829585304078197</v>
      </c>
      <c r="Y81" s="75">
        <v>12.067473204737569</v>
      </c>
      <c r="Z81" s="74">
        <v>5.3746911630441714</v>
      </c>
      <c r="AA81" s="74">
        <v>1.1703358768163972</v>
      </c>
      <c r="AB81" s="75">
        <v>6.5450270398605683</v>
      </c>
      <c r="AC81" s="75">
        <v>1.692745939772708</v>
      </c>
      <c r="AD81" s="75">
        <v>0.41142182704992519</v>
      </c>
      <c r="AE81" s="75">
        <v>10.311771094289991</v>
      </c>
      <c r="AF81" s="75">
        <v>4.7221258099859362</v>
      </c>
      <c r="AG81" s="74">
        <v>3.3487888638287293</v>
      </c>
      <c r="AH81" s="74">
        <v>3.0174862566659479</v>
      </c>
      <c r="AI81" s="74">
        <v>1.9783001014866073</v>
      </c>
      <c r="AJ81" s="75">
        <f t="shared" si="4"/>
        <v>8.3445752219812839</v>
      </c>
      <c r="AK81" s="74">
        <v>1.0369815255146191</v>
      </c>
      <c r="AL81" s="74">
        <v>0.43649856723740699</v>
      </c>
      <c r="AM81" s="75">
        <v>1.473480092752026</v>
      </c>
      <c r="AN81" s="244">
        <f t="shared" si="5"/>
        <v>63.769634817020055</v>
      </c>
      <c r="AO81" s="74">
        <f>(AN81/$AN$133)*PIB_2018_DANE!$Q$22</f>
        <v>6.3085285196755558</v>
      </c>
      <c r="AP81" s="75">
        <f t="shared" si="6"/>
        <v>70.07816333669561</v>
      </c>
      <c r="AQ81" s="245">
        <f t="shared" si="7"/>
        <v>4.939733436831879E-4</v>
      </c>
      <c r="AZ81" s="203"/>
      <c r="BA81" s="204"/>
      <c r="BB81" s="203"/>
    </row>
    <row r="82" spans="1:54" x14ac:dyDescent="0.3">
      <c r="A82" s="77" t="s">
        <v>17</v>
      </c>
      <c r="B82" s="210" t="s">
        <v>7</v>
      </c>
      <c r="C82" s="132" t="s">
        <v>59</v>
      </c>
      <c r="D82" s="213" t="s">
        <v>35</v>
      </c>
      <c r="E82" s="243" t="s">
        <v>482</v>
      </c>
      <c r="F82" s="212" t="s">
        <v>143</v>
      </c>
      <c r="G82" s="211" t="s">
        <v>269</v>
      </c>
      <c r="H82" s="74">
        <v>2.6817963085950041</v>
      </c>
      <c r="I82" s="74">
        <v>134.12679280337872</v>
      </c>
      <c r="J82" s="74">
        <v>7.0235368449532425</v>
      </c>
      <c r="K82" s="74">
        <v>9.1272382314887268E-2</v>
      </c>
      <c r="L82" s="74">
        <v>0</v>
      </c>
      <c r="M82" s="75">
        <v>143.92339833924186</v>
      </c>
      <c r="N82" s="74">
        <v>0</v>
      </c>
      <c r="O82" s="74">
        <v>0</v>
      </c>
      <c r="P82" s="74">
        <v>0</v>
      </c>
      <c r="Q82" s="74">
        <v>0</v>
      </c>
      <c r="R82" s="75">
        <v>0</v>
      </c>
      <c r="S82" s="75">
        <v>9.4894110416126285</v>
      </c>
      <c r="T82" s="74">
        <v>4.6028454036726272</v>
      </c>
      <c r="U82" s="74">
        <v>0.96030314964703922</v>
      </c>
      <c r="V82" s="75">
        <v>5.5631485533196665</v>
      </c>
      <c r="W82" s="74">
        <v>26.013443730041509</v>
      </c>
      <c r="X82" s="74">
        <v>1.4977972365544969</v>
      </c>
      <c r="Y82" s="75">
        <v>27.511240966596006</v>
      </c>
      <c r="Z82" s="74">
        <v>43.872426144164898</v>
      </c>
      <c r="AA82" s="74">
        <v>6.6084159994836016</v>
      </c>
      <c r="AB82" s="75">
        <v>50.480842143648502</v>
      </c>
      <c r="AC82" s="75">
        <v>7.9176151004827355</v>
      </c>
      <c r="AD82" s="75">
        <v>3.0070315967478791</v>
      </c>
      <c r="AE82" s="75">
        <v>42.391576629791039</v>
      </c>
      <c r="AF82" s="75">
        <v>22.530674846517044</v>
      </c>
      <c r="AG82" s="74">
        <v>12.468068501024907</v>
      </c>
      <c r="AH82" s="74">
        <v>12.095265458123302</v>
      </c>
      <c r="AI82" s="74">
        <v>9.030868564337668</v>
      </c>
      <c r="AJ82" s="75">
        <f t="shared" si="4"/>
        <v>33.594202523485876</v>
      </c>
      <c r="AK82" s="74">
        <v>4.5502239171476377</v>
      </c>
      <c r="AL82" s="74">
        <v>1.4503016911436426</v>
      </c>
      <c r="AM82" s="75">
        <v>6.0005256082912801</v>
      </c>
      <c r="AN82" s="244">
        <f t="shared" si="5"/>
        <v>352.40966734973455</v>
      </c>
      <c r="AO82" s="74">
        <f>(AN82/$AN$133)*PIB_2018_DANE!$Q$22</f>
        <v>34.86277510392469</v>
      </c>
      <c r="AP82" s="75">
        <f t="shared" si="6"/>
        <v>387.27244245365921</v>
      </c>
      <c r="AQ82" s="245">
        <f t="shared" si="7"/>
        <v>2.729841283026546E-3</v>
      </c>
      <c r="AZ82" s="203"/>
      <c r="BA82" s="204"/>
      <c r="BB82" s="203"/>
    </row>
    <row r="83" spans="1:54" x14ac:dyDescent="0.3">
      <c r="A83" s="77" t="s">
        <v>17</v>
      </c>
      <c r="B83" s="210" t="s">
        <v>7</v>
      </c>
      <c r="C83" s="132" t="s">
        <v>59</v>
      </c>
      <c r="D83" s="213" t="s">
        <v>35</v>
      </c>
      <c r="E83" s="243" t="s">
        <v>482</v>
      </c>
      <c r="F83" s="212" t="s">
        <v>144</v>
      </c>
      <c r="G83" s="211" t="s">
        <v>270</v>
      </c>
      <c r="H83" s="74">
        <v>9.1773800176053383E-2</v>
      </c>
      <c r="I83" s="74">
        <v>1.2397247195274554</v>
      </c>
      <c r="J83" s="74">
        <v>0.85842305282128273</v>
      </c>
      <c r="K83" s="74">
        <v>0.10451767340866919</v>
      </c>
      <c r="L83" s="74">
        <v>0</v>
      </c>
      <c r="M83" s="75">
        <v>2.2944392459334608</v>
      </c>
      <c r="N83" s="74">
        <v>0</v>
      </c>
      <c r="O83" s="74">
        <v>0</v>
      </c>
      <c r="P83" s="74">
        <v>0</v>
      </c>
      <c r="Q83" s="74">
        <v>0</v>
      </c>
      <c r="R83" s="75">
        <v>0</v>
      </c>
      <c r="S83" s="75">
        <v>8.4447136862608936</v>
      </c>
      <c r="T83" s="74">
        <v>2.7424178440577189</v>
      </c>
      <c r="U83" s="74">
        <v>0.69052618034453872</v>
      </c>
      <c r="V83" s="75">
        <v>3.4329440244022584</v>
      </c>
      <c r="W83" s="74">
        <v>20.220288179265392</v>
      </c>
      <c r="X83" s="74">
        <v>4.4731077816756892</v>
      </c>
      <c r="Y83" s="75">
        <v>24.693395960941078</v>
      </c>
      <c r="Z83" s="74">
        <v>41.339253918412496</v>
      </c>
      <c r="AA83" s="74">
        <v>5.9974389364583214</v>
      </c>
      <c r="AB83" s="75">
        <v>47.336692854870819</v>
      </c>
      <c r="AC83" s="75">
        <v>4.2474587112940725</v>
      </c>
      <c r="AD83" s="75">
        <v>1.2118738807726286</v>
      </c>
      <c r="AE83" s="75">
        <v>16.160263183171551</v>
      </c>
      <c r="AF83" s="75">
        <v>12.966594543708585</v>
      </c>
      <c r="AG83" s="74">
        <v>6.5481206174940523</v>
      </c>
      <c r="AH83" s="74">
        <v>5.3354572176652297</v>
      </c>
      <c r="AI83" s="74">
        <v>3.0339060967829035</v>
      </c>
      <c r="AJ83" s="75">
        <f t="shared" si="4"/>
        <v>14.917483931942186</v>
      </c>
      <c r="AK83" s="74">
        <v>1.8078541792534417</v>
      </c>
      <c r="AL83" s="74">
        <v>0.84765205637715801</v>
      </c>
      <c r="AM83" s="75">
        <v>2.6555062356305998</v>
      </c>
      <c r="AN83" s="244">
        <f t="shared" si="5"/>
        <v>138.36136625892814</v>
      </c>
      <c r="AO83" s="74">
        <f>(AN83/$AN$133)*PIB_2018_DANE!$Q$22</f>
        <v>13.687652870685072</v>
      </c>
      <c r="AP83" s="75">
        <f t="shared" si="6"/>
        <v>152.04901912961321</v>
      </c>
      <c r="AQ83" s="245">
        <f t="shared" si="7"/>
        <v>1.0717769816874542E-3</v>
      </c>
      <c r="AZ83" s="203"/>
      <c r="BA83" s="204"/>
      <c r="BB83" s="203"/>
    </row>
    <row r="84" spans="1:54" x14ac:dyDescent="0.3">
      <c r="A84" s="77" t="s">
        <v>17</v>
      </c>
      <c r="B84" s="210" t="s">
        <v>7</v>
      </c>
      <c r="C84" s="132" t="s">
        <v>59</v>
      </c>
      <c r="D84" s="213" t="s">
        <v>35</v>
      </c>
      <c r="E84" s="243" t="s">
        <v>482</v>
      </c>
      <c r="F84" s="212" t="s">
        <v>145</v>
      </c>
      <c r="G84" s="211" t="s">
        <v>271</v>
      </c>
      <c r="H84" s="74">
        <v>2.3643554251956882</v>
      </c>
      <c r="I84" s="74">
        <v>6.996594818792051</v>
      </c>
      <c r="J84" s="74">
        <v>5.7370510467987987</v>
      </c>
      <c r="K84" s="74">
        <v>2.5438496232278261E-3</v>
      </c>
      <c r="L84" s="74">
        <v>0</v>
      </c>
      <c r="M84" s="75">
        <v>15.100545140409766</v>
      </c>
      <c r="N84" s="74">
        <v>0</v>
      </c>
      <c r="O84" s="74">
        <v>0</v>
      </c>
      <c r="P84" s="74">
        <v>0</v>
      </c>
      <c r="Q84" s="74">
        <v>0</v>
      </c>
      <c r="R84" s="75">
        <v>0</v>
      </c>
      <c r="S84" s="75">
        <v>1.4480886117258132</v>
      </c>
      <c r="T84" s="74">
        <v>7.0666644255846602</v>
      </c>
      <c r="U84" s="74">
        <v>0.4067412890239277</v>
      </c>
      <c r="V84" s="75">
        <v>7.473405714608587</v>
      </c>
      <c r="W84" s="74">
        <v>19.806306530044754</v>
      </c>
      <c r="X84" s="74">
        <v>0</v>
      </c>
      <c r="Y84" s="75">
        <v>19.806306530044754</v>
      </c>
      <c r="Z84" s="74">
        <v>7.7844041134876161</v>
      </c>
      <c r="AA84" s="74">
        <v>4.0582372974231573</v>
      </c>
      <c r="AB84" s="75">
        <v>11.842641410910772</v>
      </c>
      <c r="AC84" s="75">
        <v>3.5663047532603298</v>
      </c>
      <c r="AD84" s="75">
        <v>1.0116859257920712</v>
      </c>
      <c r="AE84" s="75">
        <v>26.550389174483694</v>
      </c>
      <c r="AF84" s="75">
        <v>9.4546802126563296</v>
      </c>
      <c r="AG84" s="74">
        <v>6.2466460377382624</v>
      </c>
      <c r="AH84" s="74">
        <v>8.266001653852614</v>
      </c>
      <c r="AI84" s="74">
        <v>4.7051907188883293</v>
      </c>
      <c r="AJ84" s="75">
        <f t="shared" si="4"/>
        <v>19.217838410479207</v>
      </c>
      <c r="AK84" s="74">
        <v>2.1870214912719206</v>
      </c>
      <c r="AL84" s="74">
        <v>1.8295391560122714</v>
      </c>
      <c r="AM84" s="75">
        <v>4.0165606472841917</v>
      </c>
      <c r="AN84" s="244">
        <f t="shared" si="5"/>
        <v>119.48844653165551</v>
      </c>
      <c r="AO84" s="74">
        <f>(AN84/$AN$133)*PIB_2018_DANE!$Q$22</f>
        <v>11.820614542949977</v>
      </c>
      <c r="AP84" s="75">
        <f t="shared" si="6"/>
        <v>131.30906107460549</v>
      </c>
      <c r="AQ84" s="245">
        <f t="shared" si="7"/>
        <v>9.2558327539611705E-4</v>
      </c>
      <c r="AZ84" s="203"/>
      <c r="BA84" s="204"/>
      <c r="BB84" s="203"/>
    </row>
    <row r="85" spans="1:54" x14ac:dyDescent="0.3">
      <c r="A85" s="77" t="s">
        <v>17</v>
      </c>
      <c r="B85" s="210" t="s">
        <v>7</v>
      </c>
      <c r="C85" s="132" t="s">
        <v>59</v>
      </c>
      <c r="D85" s="213" t="s">
        <v>35</v>
      </c>
      <c r="E85" s="243" t="s">
        <v>482</v>
      </c>
      <c r="F85" s="212" t="s">
        <v>146</v>
      </c>
      <c r="G85" s="211" t="s">
        <v>272</v>
      </c>
      <c r="H85" s="74">
        <v>17.424063259574424</v>
      </c>
      <c r="I85" s="74">
        <v>18.61947801973977</v>
      </c>
      <c r="J85" s="74">
        <v>11.159373564270233</v>
      </c>
      <c r="K85" s="74">
        <v>1.4082484567006559</v>
      </c>
      <c r="L85" s="74">
        <v>0</v>
      </c>
      <c r="M85" s="75">
        <v>48.611163300285085</v>
      </c>
      <c r="N85" s="74">
        <v>0</v>
      </c>
      <c r="O85" s="74">
        <v>0</v>
      </c>
      <c r="P85" s="74">
        <v>0</v>
      </c>
      <c r="Q85" s="74">
        <v>2.2590470590403391E-2</v>
      </c>
      <c r="R85" s="75">
        <v>2.2590470590403391E-2</v>
      </c>
      <c r="S85" s="75">
        <v>5.1107021989949342</v>
      </c>
      <c r="T85" s="74">
        <v>820.53259627790794</v>
      </c>
      <c r="U85" s="74">
        <v>1.0429292448464007</v>
      </c>
      <c r="V85" s="75">
        <v>821.57552552275433</v>
      </c>
      <c r="W85" s="74">
        <v>8.3152056124512264</v>
      </c>
      <c r="X85" s="74">
        <v>4.1733281951726742</v>
      </c>
      <c r="Y85" s="75">
        <v>12.488533807623901</v>
      </c>
      <c r="Z85" s="74">
        <v>21.723394345700694</v>
      </c>
      <c r="AA85" s="74">
        <v>4.4018875721399189</v>
      </c>
      <c r="AB85" s="75">
        <v>26.125281917840613</v>
      </c>
      <c r="AC85" s="75">
        <v>5.6226971687678216</v>
      </c>
      <c r="AD85" s="75">
        <v>1.5753715624469924</v>
      </c>
      <c r="AE85" s="75">
        <v>27.696625569220465</v>
      </c>
      <c r="AF85" s="75">
        <v>62.825328073074026</v>
      </c>
      <c r="AG85" s="74">
        <v>11.899220532994793</v>
      </c>
      <c r="AH85" s="74">
        <v>12.681747712182004</v>
      </c>
      <c r="AI85" s="74">
        <v>7.0520192401688053</v>
      </c>
      <c r="AJ85" s="75">
        <f t="shared" si="4"/>
        <v>31.632987485345602</v>
      </c>
      <c r="AK85" s="74">
        <v>3.5121615270035478</v>
      </c>
      <c r="AL85" s="74">
        <v>1.0973480109688789</v>
      </c>
      <c r="AM85" s="75">
        <v>4.6095095379724267</v>
      </c>
      <c r="AN85" s="244">
        <f t="shared" si="5"/>
        <v>1047.8963166149167</v>
      </c>
      <c r="AO85" s="74">
        <f>(AN85/$AN$133)*PIB_2018_DANE!$Q$22</f>
        <v>103.66507222437133</v>
      </c>
      <c r="AP85" s="75">
        <f t="shared" si="6"/>
        <v>1151.5613888392882</v>
      </c>
      <c r="AQ85" s="245">
        <f t="shared" si="7"/>
        <v>8.1172308550434297E-3</v>
      </c>
      <c r="AZ85" s="203"/>
      <c r="BA85" s="204"/>
      <c r="BB85" s="203"/>
    </row>
    <row r="86" spans="1:54" x14ac:dyDescent="0.3">
      <c r="A86" s="77" t="s">
        <v>17</v>
      </c>
      <c r="B86" s="210" t="s">
        <v>7</v>
      </c>
      <c r="C86" s="132" t="s">
        <v>59</v>
      </c>
      <c r="D86" s="213" t="s">
        <v>35</v>
      </c>
      <c r="E86" s="243" t="s">
        <v>482</v>
      </c>
      <c r="F86" s="212" t="s">
        <v>147</v>
      </c>
      <c r="G86" s="211" t="s">
        <v>273</v>
      </c>
      <c r="H86" s="74">
        <v>2.4282921510416879</v>
      </c>
      <c r="I86" s="74">
        <v>4.6538771732693762</v>
      </c>
      <c r="J86" s="74">
        <v>4.3485666640652108</v>
      </c>
      <c r="K86" s="74">
        <v>2.096940782475508</v>
      </c>
      <c r="L86" s="74">
        <v>0</v>
      </c>
      <c r="M86" s="75">
        <v>13.527676770851784</v>
      </c>
      <c r="N86" s="74">
        <v>0</v>
      </c>
      <c r="O86" s="74">
        <v>0</v>
      </c>
      <c r="P86" s="74">
        <v>0</v>
      </c>
      <c r="Q86" s="74">
        <v>0</v>
      </c>
      <c r="R86" s="75">
        <v>0</v>
      </c>
      <c r="S86" s="75">
        <v>13.776338209720977</v>
      </c>
      <c r="T86" s="74">
        <v>278.07858562813738</v>
      </c>
      <c r="U86" s="74">
        <v>1.1240741772095533</v>
      </c>
      <c r="V86" s="75">
        <v>279.20265980534691</v>
      </c>
      <c r="W86" s="74">
        <v>7.9935359188381714</v>
      </c>
      <c r="X86" s="74">
        <v>7.4357349149564911</v>
      </c>
      <c r="Y86" s="75">
        <v>15.429270833794662</v>
      </c>
      <c r="Z86" s="74">
        <v>24.799355423035372</v>
      </c>
      <c r="AA86" s="74">
        <v>5.5534617094642336</v>
      </c>
      <c r="AB86" s="75">
        <v>30.352817132499606</v>
      </c>
      <c r="AC86" s="75">
        <v>5.7772185050527458</v>
      </c>
      <c r="AD86" s="75">
        <v>2.0497420924441463</v>
      </c>
      <c r="AE86" s="75">
        <v>22.25643064415798</v>
      </c>
      <c r="AF86" s="75">
        <v>31.108466466962426</v>
      </c>
      <c r="AG86" s="74">
        <v>9.5708981012117587</v>
      </c>
      <c r="AH86" s="74">
        <v>11.7115138542281</v>
      </c>
      <c r="AI86" s="74">
        <v>6.8938431076790376</v>
      </c>
      <c r="AJ86" s="75">
        <f t="shared" si="4"/>
        <v>28.176255063118894</v>
      </c>
      <c r="AK86" s="74">
        <v>3.3934825906876154</v>
      </c>
      <c r="AL86" s="74">
        <v>0.39331806381177103</v>
      </c>
      <c r="AM86" s="75">
        <v>3.7868006544993866</v>
      </c>
      <c r="AN86" s="244">
        <f t="shared" si="5"/>
        <v>445.44367617844949</v>
      </c>
      <c r="AO86" s="74">
        <f>(AN86/$AN$133)*PIB_2018_DANE!$Q$22</f>
        <v>44.066335696356539</v>
      </c>
      <c r="AP86" s="75">
        <f t="shared" si="6"/>
        <v>489.51001187480603</v>
      </c>
      <c r="AQ86" s="245">
        <f t="shared" si="7"/>
        <v>3.450502778881715E-3</v>
      </c>
      <c r="AZ86" s="203"/>
      <c r="BA86" s="204"/>
      <c r="BB86" s="203"/>
    </row>
    <row r="87" spans="1:54" x14ac:dyDescent="0.3">
      <c r="A87" s="77" t="s">
        <v>17</v>
      </c>
      <c r="B87" s="210" t="s">
        <v>7</v>
      </c>
      <c r="C87" s="132" t="s">
        <v>60</v>
      </c>
      <c r="D87" s="213" t="s">
        <v>36</v>
      </c>
      <c r="E87" s="243" t="s">
        <v>482</v>
      </c>
      <c r="F87" s="212" t="s">
        <v>148</v>
      </c>
      <c r="G87" s="211" t="s">
        <v>274</v>
      </c>
      <c r="H87" s="74">
        <v>5.152329729260436</v>
      </c>
      <c r="I87" s="74">
        <v>11.208358925488476</v>
      </c>
      <c r="J87" s="74">
        <v>7.1249964014431901</v>
      </c>
      <c r="K87" s="74">
        <v>0.19169408488924267</v>
      </c>
      <c r="L87" s="74">
        <v>0</v>
      </c>
      <c r="M87" s="75">
        <v>23.677379141081346</v>
      </c>
      <c r="N87" s="74">
        <v>0</v>
      </c>
      <c r="O87" s="74">
        <v>0</v>
      </c>
      <c r="P87" s="74">
        <v>0</v>
      </c>
      <c r="Q87" s="74">
        <v>0</v>
      </c>
      <c r="R87" s="75">
        <v>0</v>
      </c>
      <c r="S87" s="75">
        <v>9.5242138053094507</v>
      </c>
      <c r="T87" s="74">
        <v>56.589190070570297</v>
      </c>
      <c r="U87" s="74">
        <v>0.41539180312863655</v>
      </c>
      <c r="V87" s="75">
        <v>57.004581873698932</v>
      </c>
      <c r="W87" s="74">
        <v>27.677817183995966</v>
      </c>
      <c r="X87" s="74">
        <v>2.9699203081516754</v>
      </c>
      <c r="Y87" s="75">
        <v>30.647737492147641</v>
      </c>
      <c r="Z87" s="74">
        <v>15.413194974633553</v>
      </c>
      <c r="AA87" s="74">
        <v>4.6157910689901955</v>
      </c>
      <c r="AB87" s="75">
        <v>20.02898604362375</v>
      </c>
      <c r="AC87" s="75">
        <v>5.1507770453500612</v>
      </c>
      <c r="AD87" s="75">
        <v>1.4808253798369262</v>
      </c>
      <c r="AE87" s="75">
        <v>31.699130216088893</v>
      </c>
      <c r="AF87" s="75">
        <v>17.680020881991638</v>
      </c>
      <c r="AG87" s="74">
        <v>10.231977026500102</v>
      </c>
      <c r="AH87" s="74">
        <v>12.931357103012528</v>
      </c>
      <c r="AI87" s="74">
        <v>7.5886098007330514</v>
      </c>
      <c r="AJ87" s="75">
        <f t="shared" si="4"/>
        <v>30.75194393024568</v>
      </c>
      <c r="AK87" s="74">
        <v>2.8065318905396679</v>
      </c>
      <c r="AL87" s="74">
        <v>1.5604571404188021</v>
      </c>
      <c r="AM87" s="75">
        <v>4.3669890309584698</v>
      </c>
      <c r="AN87" s="244">
        <f t="shared" si="5"/>
        <v>232.01258484033275</v>
      </c>
      <c r="AO87" s="74">
        <f>(AN87/$AN$133)*PIB_2018_DANE!$Q$22</f>
        <v>22.952272074141387</v>
      </c>
      <c r="AP87" s="75">
        <f t="shared" si="6"/>
        <v>254.96485691447413</v>
      </c>
      <c r="AQ87" s="245">
        <f t="shared" si="7"/>
        <v>1.7972195173927778E-3</v>
      </c>
      <c r="AZ87" s="203"/>
      <c r="BA87" s="204"/>
      <c r="BB87" s="203"/>
    </row>
    <row r="88" spans="1:54" x14ac:dyDescent="0.3">
      <c r="A88" s="77" t="s">
        <v>17</v>
      </c>
      <c r="B88" s="210" t="s">
        <v>7</v>
      </c>
      <c r="C88" s="132" t="s">
        <v>60</v>
      </c>
      <c r="D88" s="213" t="s">
        <v>36</v>
      </c>
      <c r="E88" s="243" t="s">
        <v>482</v>
      </c>
      <c r="F88" s="212" t="s">
        <v>149</v>
      </c>
      <c r="G88" s="211" t="s">
        <v>275</v>
      </c>
      <c r="H88" s="74">
        <v>1.7756519857784383</v>
      </c>
      <c r="I88" s="74">
        <v>2.7732569628186927</v>
      </c>
      <c r="J88" s="74">
        <v>2.8945595018319938</v>
      </c>
      <c r="K88" s="74">
        <v>0.30667520457802122</v>
      </c>
      <c r="L88" s="74">
        <v>0</v>
      </c>
      <c r="M88" s="75">
        <v>7.7501436550071467</v>
      </c>
      <c r="N88" s="74">
        <v>0</v>
      </c>
      <c r="O88" s="74">
        <v>0</v>
      </c>
      <c r="P88" s="74">
        <v>0</v>
      </c>
      <c r="Q88" s="74">
        <v>0</v>
      </c>
      <c r="R88" s="75">
        <v>0</v>
      </c>
      <c r="S88" s="75">
        <v>4.6667279862007804E-2</v>
      </c>
      <c r="T88" s="74">
        <v>0.62237540413285664</v>
      </c>
      <c r="U88" s="74">
        <v>0.24053209408175799</v>
      </c>
      <c r="V88" s="75">
        <v>0.86290749821461454</v>
      </c>
      <c r="W88" s="74">
        <v>15.627944326178296</v>
      </c>
      <c r="X88" s="74">
        <v>7.1834057189011293</v>
      </c>
      <c r="Y88" s="75">
        <v>22.811350045079426</v>
      </c>
      <c r="Z88" s="74">
        <v>5.3927007142454819</v>
      </c>
      <c r="AA88" s="74">
        <v>2.8761183568795792</v>
      </c>
      <c r="AB88" s="75">
        <v>8.268819071125062</v>
      </c>
      <c r="AC88" s="75">
        <v>1.7878780241498942</v>
      </c>
      <c r="AD88" s="75">
        <v>0.19794240415071573</v>
      </c>
      <c r="AE88" s="75">
        <v>8.6578746923908803</v>
      </c>
      <c r="AF88" s="75">
        <v>5.4098875243291893</v>
      </c>
      <c r="AG88" s="74">
        <v>5.0569435013821051</v>
      </c>
      <c r="AH88" s="74">
        <v>4.1838298369115989</v>
      </c>
      <c r="AI88" s="74">
        <v>3.0646625669892469</v>
      </c>
      <c r="AJ88" s="75">
        <f t="shared" si="4"/>
        <v>12.305435905282952</v>
      </c>
      <c r="AK88" s="74">
        <v>1.026372190997672</v>
      </c>
      <c r="AL88" s="74">
        <v>0.11967059315284664</v>
      </c>
      <c r="AM88" s="75">
        <v>1.1460427841505185</v>
      </c>
      <c r="AN88" s="244">
        <f t="shared" si="5"/>
        <v>69.244948883742396</v>
      </c>
      <c r="AO88" s="74">
        <f>(AN88/$AN$133)*PIB_2018_DANE!$Q$22</f>
        <v>6.8501840433932424</v>
      </c>
      <c r="AP88" s="75">
        <f t="shared" si="6"/>
        <v>76.095132927135637</v>
      </c>
      <c r="AQ88" s="245">
        <f t="shared" si="7"/>
        <v>5.3638630723574934E-4</v>
      </c>
      <c r="AZ88" s="203"/>
      <c r="BA88" s="204"/>
      <c r="BB88" s="203"/>
    </row>
    <row r="89" spans="1:54" x14ac:dyDescent="0.3">
      <c r="A89" s="77" t="s">
        <v>17</v>
      </c>
      <c r="B89" s="210" t="s">
        <v>7</v>
      </c>
      <c r="C89" s="132" t="s">
        <v>60</v>
      </c>
      <c r="D89" s="213" t="s">
        <v>36</v>
      </c>
      <c r="E89" s="243" t="s">
        <v>482</v>
      </c>
      <c r="F89" s="212" t="s">
        <v>150</v>
      </c>
      <c r="G89" s="211" t="s">
        <v>276</v>
      </c>
      <c r="H89" s="74">
        <v>4.7493441120336559</v>
      </c>
      <c r="I89" s="74">
        <v>5.5794722803827055</v>
      </c>
      <c r="J89" s="74">
        <v>9.7458136022588384</v>
      </c>
      <c r="K89" s="74">
        <v>0</v>
      </c>
      <c r="L89" s="74">
        <v>0</v>
      </c>
      <c r="M89" s="75">
        <v>20.074629994675199</v>
      </c>
      <c r="N89" s="74">
        <v>0</v>
      </c>
      <c r="O89" s="74">
        <v>0</v>
      </c>
      <c r="P89" s="74">
        <v>0.50552256968122178</v>
      </c>
      <c r="Q89" s="74">
        <v>0.49300593761963268</v>
      </c>
      <c r="R89" s="75">
        <v>0.99852850730085441</v>
      </c>
      <c r="S89" s="75">
        <v>12.068635642513842</v>
      </c>
      <c r="T89" s="74">
        <v>2.634267633220293</v>
      </c>
      <c r="U89" s="74">
        <v>0.59274872245173571</v>
      </c>
      <c r="V89" s="75">
        <v>3.2270163556720286</v>
      </c>
      <c r="W89" s="74">
        <v>13.911790357092801</v>
      </c>
      <c r="X89" s="74">
        <v>11.132587553806736</v>
      </c>
      <c r="Y89" s="75">
        <v>25.044377910899538</v>
      </c>
      <c r="Z89" s="74">
        <v>17.989677822459434</v>
      </c>
      <c r="AA89" s="74">
        <v>5.3113081076371467</v>
      </c>
      <c r="AB89" s="75">
        <v>23.30098593009658</v>
      </c>
      <c r="AC89" s="75">
        <v>4.7274596733248657</v>
      </c>
      <c r="AD89" s="75">
        <v>1.9720078627067126</v>
      </c>
      <c r="AE89" s="75">
        <v>14.271109534760287</v>
      </c>
      <c r="AF89" s="75">
        <v>14.142469417061905</v>
      </c>
      <c r="AG89" s="74">
        <v>11.103623345610952</v>
      </c>
      <c r="AH89" s="74">
        <v>11.718613496814902</v>
      </c>
      <c r="AI89" s="74">
        <v>7.7857807436630049</v>
      </c>
      <c r="AJ89" s="75">
        <f t="shared" si="4"/>
        <v>30.608017586088859</v>
      </c>
      <c r="AK89" s="74">
        <v>2.3614919656541691</v>
      </c>
      <c r="AL89" s="74">
        <v>0.10545230485745891</v>
      </c>
      <c r="AM89" s="75">
        <v>2.466944270511628</v>
      </c>
      <c r="AN89" s="244">
        <f t="shared" si="5"/>
        <v>152.9021826856123</v>
      </c>
      <c r="AO89" s="74">
        <f>(AN89/$AN$133)*PIB_2018_DANE!$Q$22</f>
        <v>15.126129904312696</v>
      </c>
      <c r="AP89" s="75">
        <f t="shared" si="6"/>
        <v>168.02831258992501</v>
      </c>
      <c r="AQ89" s="245">
        <f t="shared" si="7"/>
        <v>1.184413281562509E-3</v>
      </c>
      <c r="AZ89" s="203"/>
      <c r="BA89" s="204"/>
      <c r="BB89" s="203"/>
    </row>
    <row r="90" spans="1:54" x14ac:dyDescent="0.3">
      <c r="A90" s="77" t="s">
        <v>17</v>
      </c>
      <c r="B90" s="210" t="s">
        <v>7</v>
      </c>
      <c r="C90" s="132" t="s">
        <v>61</v>
      </c>
      <c r="D90" s="213" t="s">
        <v>37</v>
      </c>
      <c r="E90" s="243" t="s">
        <v>478</v>
      </c>
      <c r="F90" s="212" t="s">
        <v>151</v>
      </c>
      <c r="G90" s="211" t="s">
        <v>277</v>
      </c>
      <c r="H90" s="74">
        <v>1.3773776402627895</v>
      </c>
      <c r="I90" s="74">
        <v>186.7697542844046</v>
      </c>
      <c r="J90" s="74">
        <v>17.940874009573164</v>
      </c>
      <c r="K90" s="74">
        <v>1.8058191769827158E-3</v>
      </c>
      <c r="L90" s="74">
        <v>0</v>
      </c>
      <c r="M90" s="75">
        <v>206.08981175341754</v>
      </c>
      <c r="N90" s="74">
        <v>0</v>
      </c>
      <c r="O90" s="74">
        <v>0</v>
      </c>
      <c r="P90" s="74">
        <v>0</v>
      </c>
      <c r="Q90" s="74">
        <v>0</v>
      </c>
      <c r="R90" s="75">
        <v>0</v>
      </c>
      <c r="S90" s="75">
        <v>187.15430319433798</v>
      </c>
      <c r="T90" s="74">
        <v>13.900916089807055</v>
      </c>
      <c r="U90" s="74">
        <v>7.6330168965573373</v>
      </c>
      <c r="V90" s="75">
        <v>21.533932986364391</v>
      </c>
      <c r="W90" s="74">
        <v>13.465927990861049</v>
      </c>
      <c r="X90" s="74">
        <v>2.7389866086418264</v>
      </c>
      <c r="Y90" s="75">
        <v>16.204914599502874</v>
      </c>
      <c r="Z90" s="74">
        <v>124.87376651493582</v>
      </c>
      <c r="AA90" s="74">
        <v>35.956337615913561</v>
      </c>
      <c r="AB90" s="75">
        <v>160.83010413084938</v>
      </c>
      <c r="AC90" s="75">
        <v>26.056332643720626</v>
      </c>
      <c r="AD90" s="75">
        <v>16.17104590929813</v>
      </c>
      <c r="AE90" s="75">
        <v>105.14925284041263</v>
      </c>
      <c r="AF90" s="75">
        <v>76.794779432196407</v>
      </c>
      <c r="AG90" s="74">
        <v>28.971644080169934</v>
      </c>
      <c r="AH90" s="74">
        <v>41.781031510220764</v>
      </c>
      <c r="AI90" s="74">
        <v>22.769124738292689</v>
      </c>
      <c r="AJ90" s="75">
        <f t="shared" si="4"/>
        <v>93.521800328683383</v>
      </c>
      <c r="AK90" s="74">
        <v>17.680394405075209</v>
      </c>
      <c r="AL90" s="74">
        <v>2.8586329201463068</v>
      </c>
      <c r="AM90" s="75">
        <v>20.539027325221515</v>
      </c>
      <c r="AN90" s="244">
        <f t="shared" si="5"/>
        <v>930.04530514400483</v>
      </c>
      <c r="AO90" s="74">
        <f>(AN90/$AN$133)*PIB_2018_DANE!$Q$22</f>
        <v>92.006443959207914</v>
      </c>
      <c r="AP90" s="75">
        <f t="shared" si="6"/>
        <v>1022.0517491032127</v>
      </c>
      <c r="AQ90" s="245">
        <f t="shared" si="7"/>
        <v>7.2043315047527401E-3</v>
      </c>
      <c r="AZ90" s="203"/>
      <c r="BA90" s="204"/>
      <c r="BB90" s="203"/>
    </row>
    <row r="91" spans="1:54" x14ac:dyDescent="0.3">
      <c r="A91" s="77" t="s">
        <v>17</v>
      </c>
      <c r="B91" s="210" t="s">
        <v>7</v>
      </c>
      <c r="C91" s="132" t="s">
        <v>61</v>
      </c>
      <c r="D91" s="213" t="s">
        <v>37</v>
      </c>
      <c r="E91" s="243" t="s">
        <v>478</v>
      </c>
      <c r="F91" s="212" t="s">
        <v>152</v>
      </c>
      <c r="G91" s="211" t="s">
        <v>278</v>
      </c>
      <c r="H91" s="74">
        <v>1.5339261993613729</v>
      </c>
      <c r="I91" s="74">
        <v>17.37183949606062</v>
      </c>
      <c r="J91" s="74">
        <v>12.599091945053226</v>
      </c>
      <c r="K91" s="74">
        <v>0.28035421236533925</v>
      </c>
      <c r="L91" s="74">
        <v>0</v>
      </c>
      <c r="M91" s="75">
        <v>31.785211852840561</v>
      </c>
      <c r="N91" s="74">
        <v>0</v>
      </c>
      <c r="O91" s="74">
        <v>0</v>
      </c>
      <c r="P91" s="74">
        <v>0</v>
      </c>
      <c r="Q91" s="74">
        <v>0.33670135702251552</v>
      </c>
      <c r="R91" s="75">
        <v>0.33670135702251552</v>
      </c>
      <c r="S91" s="75">
        <v>43.172192086486994</v>
      </c>
      <c r="T91" s="74">
        <v>11.64019976821076</v>
      </c>
      <c r="U91" s="74">
        <v>3.3068168693657918</v>
      </c>
      <c r="V91" s="75">
        <v>14.947016637576551</v>
      </c>
      <c r="W91" s="74">
        <v>15.581151148602844</v>
      </c>
      <c r="X91" s="74">
        <v>3.5604551735632546</v>
      </c>
      <c r="Y91" s="75">
        <v>19.141606322166098</v>
      </c>
      <c r="Z91" s="74">
        <v>53.532698562909466</v>
      </c>
      <c r="AA91" s="74">
        <v>7.959781797586885</v>
      </c>
      <c r="AB91" s="75">
        <v>61.492480360496351</v>
      </c>
      <c r="AC91" s="75">
        <v>17.032190243032041</v>
      </c>
      <c r="AD91" s="75">
        <v>4.9071970129605269</v>
      </c>
      <c r="AE91" s="75">
        <v>83.549659120506092</v>
      </c>
      <c r="AF91" s="75">
        <v>33.563000044890707</v>
      </c>
      <c r="AG91" s="74">
        <v>16.386336326400286</v>
      </c>
      <c r="AH91" s="74">
        <v>16.413631132162752</v>
      </c>
      <c r="AI91" s="74">
        <v>6.8345270579953743</v>
      </c>
      <c r="AJ91" s="75">
        <f t="shared" si="4"/>
        <v>39.634494516558412</v>
      </c>
      <c r="AK91" s="74">
        <v>6.9970511990194302</v>
      </c>
      <c r="AL91" s="74">
        <v>2.3613939178795378</v>
      </c>
      <c r="AM91" s="75">
        <v>9.3584451168989684</v>
      </c>
      <c r="AN91" s="244">
        <f t="shared" si="5"/>
        <v>358.92019467143581</v>
      </c>
      <c r="AO91" s="74">
        <f>(AN91/$AN$133)*PIB_2018_DANE!$Q$22</f>
        <v>35.506841004645786</v>
      </c>
      <c r="AP91" s="75">
        <f t="shared" si="6"/>
        <v>394.42703567608157</v>
      </c>
      <c r="AQ91" s="245">
        <f t="shared" si="7"/>
        <v>2.7802732317035229E-3</v>
      </c>
      <c r="AZ91" s="203"/>
      <c r="BA91" s="204"/>
      <c r="BB91" s="203"/>
    </row>
    <row r="92" spans="1:54" x14ac:dyDescent="0.3">
      <c r="A92" s="77" t="s">
        <v>17</v>
      </c>
      <c r="B92" s="210" t="s">
        <v>7</v>
      </c>
      <c r="C92" s="132" t="s">
        <v>61</v>
      </c>
      <c r="D92" s="213" t="s">
        <v>37</v>
      </c>
      <c r="E92" s="243" t="s">
        <v>478</v>
      </c>
      <c r="F92" s="212" t="s">
        <v>153</v>
      </c>
      <c r="G92" s="211" t="s">
        <v>279</v>
      </c>
      <c r="H92" s="74">
        <v>0</v>
      </c>
      <c r="I92" s="74">
        <v>76.756197178722729</v>
      </c>
      <c r="J92" s="74">
        <v>20.987478255542339</v>
      </c>
      <c r="K92" s="74">
        <v>2.331862154625507E-2</v>
      </c>
      <c r="L92" s="74">
        <v>0</v>
      </c>
      <c r="M92" s="75">
        <v>97.766994055811324</v>
      </c>
      <c r="N92" s="74">
        <v>0</v>
      </c>
      <c r="O92" s="74">
        <v>0</v>
      </c>
      <c r="P92" s="74">
        <v>0</v>
      </c>
      <c r="Q92" s="74">
        <v>0</v>
      </c>
      <c r="R92" s="75">
        <v>0</v>
      </c>
      <c r="S92" s="75">
        <v>120.56639566238226</v>
      </c>
      <c r="T92" s="74">
        <v>7.1290015967884086</v>
      </c>
      <c r="U92" s="74">
        <v>3.449274341204895</v>
      </c>
      <c r="V92" s="75">
        <v>10.578275937993304</v>
      </c>
      <c r="W92" s="74">
        <v>46.380175552811885</v>
      </c>
      <c r="X92" s="74">
        <v>1.5308443386851034</v>
      </c>
      <c r="Y92" s="75">
        <v>47.911019891496991</v>
      </c>
      <c r="Z92" s="74">
        <v>62.977994327137296</v>
      </c>
      <c r="AA92" s="74">
        <v>13.434306692671578</v>
      </c>
      <c r="AB92" s="75">
        <v>76.412301019808879</v>
      </c>
      <c r="AC92" s="75">
        <v>14.826437134849176</v>
      </c>
      <c r="AD92" s="75">
        <v>11.031848419350959</v>
      </c>
      <c r="AE92" s="75">
        <v>49.38966151924955</v>
      </c>
      <c r="AF92" s="75">
        <v>50.956514055414878</v>
      </c>
      <c r="AG92" s="74">
        <v>37.665223621143035</v>
      </c>
      <c r="AH92" s="74">
        <v>27.103429876453241</v>
      </c>
      <c r="AI92" s="74">
        <v>15.176121156101589</v>
      </c>
      <c r="AJ92" s="75">
        <f t="shared" si="4"/>
        <v>79.944774653697863</v>
      </c>
      <c r="AK92" s="74">
        <v>10.54050980571856</v>
      </c>
      <c r="AL92" s="74">
        <v>1.1218995933884612</v>
      </c>
      <c r="AM92" s="75">
        <v>11.662409399107021</v>
      </c>
      <c r="AN92" s="244">
        <f t="shared" si="5"/>
        <v>571.0466317491622</v>
      </c>
      <c r="AO92" s="74">
        <f>(AN92/$AN$133)*PIB_2018_DANE!$Q$22</f>
        <v>56.491839302375311</v>
      </c>
      <c r="AP92" s="75">
        <f t="shared" si="6"/>
        <v>627.5384710515375</v>
      </c>
      <c r="AQ92" s="245">
        <f t="shared" si="7"/>
        <v>4.4234503599331941E-3</v>
      </c>
      <c r="AZ92" s="203"/>
      <c r="BA92" s="204"/>
      <c r="BB92" s="203"/>
    </row>
    <row r="93" spans="1:54" x14ac:dyDescent="0.3">
      <c r="A93" s="77" t="s">
        <v>17</v>
      </c>
      <c r="B93" s="210" t="s">
        <v>7</v>
      </c>
      <c r="C93" s="132" t="s">
        <v>61</v>
      </c>
      <c r="D93" s="213" t="s">
        <v>37</v>
      </c>
      <c r="E93" s="243" t="s">
        <v>478</v>
      </c>
      <c r="F93" s="212" t="s">
        <v>154</v>
      </c>
      <c r="G93" s="211" t="s">
        <v>280</v>
      </c>
      <c r="H93" s="74">
        <v>0</v>
      </c>
      <c r="I93" s="74">
        <v>25.474414005023881</v>
      </c>
      <c r="J93" s="74">
        <v>15.136656424848384</v>
      </c>
      <c r="K93" s="74">
        <v>0.15545747697503379</v>
      </c>
      <c r="L93" s="74">
        <v>0</v>
      </c>
      <c r="M93" s="75">
        <v>40.766527906847301</v>
      </c>
      <c r="N93" s="74">
        <v>0</v>
      </c>
      <c r="O93" s="74">
        <v>0</v>
      </c>
      <c r="P93" s="74">
        <v>0</v>
      </c>
      <c r="Q93" s="74">
        <v>0</v>
      </c>
      <c r="R93" s="75">
        <v>0</v>
      </c>
      <c r="S93" s="75">
        <v>306.21063434455368</v>
      </c>
      <c r="T93" s="74">
        <v>28.477669717059573</v>
      </c>
      <c r="U93" s="74">
        <v>6.6198020599974754</v>
      </c>
      <c r="V93" s="75">
        <v>35.097471777057052</v>
      </c>
      <c r="W93" s="74">
        <v>30.009881968502963</v>
      </c>
      <c r="X93" s="74">
        <v>2.4815452631248318</v>
      </c>
      <c r="Y93" s="75">
        <v>32.491427231627796</v>
      </c>
      <c r="Z93" s="74">
        <v>81.920276148318607</v>
      </c>
      <c r="AA93" s="74">
        <v>39.592555185011022</v>
      </c>
      <c r="AB93" s="75">
        <v>121.51283133332963</v>
      </c>
      <c r="AC93" s="75">
        <v>29.121131848990132</v>
      </c>
      <c r="AD93" s="75">
        <v>15.679687075009527</v>
      </c>
      <c r="AE93" s="75">
        <v>101.42753180468095</v>
      </c>
      <c r="AF93" s="75">
        <v>77.778432124039497</v>
      </c>
      <c r="AG93" s="74">
        <v>27.192673480517531</v>
      </c>
      <c r="AH93" s="74">
        <v>27.65585161999806</v>
      </c>
      <c r="AI93" s="74">
        <v>20.863871253546147</v>
      </c>
      <c r="AJ93" s="75">
        <f t="shared" si="4"/>
        <v>75.712396354061738</v>
      </c>
      <c r="AK93" s="74">
        <v>16.40233304164115</v>
      </c>
      <c r="AL93" s="74">
        <v>2.7299010835910757</v>
      </c>
      <c r="AM93" s="75">
        <v>19.132234125232227</v>
      </c>
      <c r="AN93" s="244">
        <f t="shared" si="5"/>
        <v>854.93030592542959</v>
      </c>
      <c r="AO93" s="74">
        <f>(AN93/$AN$133)*PIB_2018_DANE!$Q$22</f>
        <v>84.575554380092512</v>
      </c>
      <c r="AP93" s="75">
        <f t="shared" si="6"/>
        <v>939.50586030552211</v>
      </c>
      <c r="AQ93" s="245">
        <f t="shared" si="7"/>
        <v>6.6224745217038673E-3</v>
      </c>
      <c r="AZ93" s="203"/>
      <c r="BA93" s="204"/>
      <c r="BB93" s="203"/>
    </row>
    <row r="94" spans="1:54" x14ac:dyDescent="0.3">
      <c r="A94" s="77" t="s">
        <v>17</v>
      </c>
      <c r="B94" s="210" t="s">
        <v>7</v>
      </c>
      <c r="C94" s="132" t="s">
        <v>61</v>
      </c>
      <c r="D94" s="213" t="s">
        <v>37</v>
      </c>
      <c r="E94" s="243" t="s">
        <v>478</v>
      </c>
      <c r="F94" s="212" t="s">
        <v>155</v>
      </c>
      <c r="G94" s="211" t="s">
        <v>281</v>
      </c>
      <c r="H94" s="74">
        <v>3.1811234207452346</v>
      </c>
      <c r="I94" s="74">
        <v>59.481718651338937</v>
      </c>
      <c r="J94" s="74">
        <v>13.65886921234913</v>
      </c>
      <c r="K94" s="74">
        <v>0</v>
      </c>
      <c r="L94" s="74">
        <v>0</v>
      </c>
      <c r="M94" s="75">
        <v>76.321711284433306</v>
      </c>
      <c r="N94" s="74">
        <v>0</v>
      </c>
      <c r="O94" s="74">
        <v>0</v>
      </c>
      <c r="P94" s="74">
        <v>0</v>
      </c>
      <c r="Q94" s="74">
        <v>0</v>
      </c>
      <c r="R94" s="75">
        <v>0</v>
      </c>
      <c r="S94" s="75">
        <v>156.86492540002521</v>
      </c>
      <c r="T94" s="74">
        <v>22.948169957788753</v>
      </c>
      <c r="U94" s="74">
        <v>9.180677657935064</v>
      </c>
      <c r="V94" s="75">
        <v>32.128847615723814</v>
      </c>
      <c r="W94" s="74">
        <v>47.042210628310848</v>
      </c>
      <c r="X94" s="74">
        <v>6.3425951485830669</v>
      </c>
      <c r="Y94" s="75">
        <v>53.384805776893913</v>
      </c>
      <c r="Z94" s="74">
        <v>124.63546584859475</v>
      </c>
      <c r="AA94" s="74">
        <v>30.017853515255506</v>
      </c>
      <c r="AB94" s="75">
        <v>154.65331936385024</v>
      </c>
      <c r="AC94" s="75">
        <v>41.176455496661909</v>
      </c>
      <c r="AD94" s="75">
        <v>35.109090876650356</v>
      </c>
      <c r="AE94" s="75">
        <v>142.25867167559932</v>
      </c>
      <c r="AF94" s="75">
        <v>88.37924209757351</v>
      </c>
      <c r="AG94" s="74">
        <v>34.995738815061905</v>
      </c>
      <c r="AH94" s="74">
        <v>41.944709854853983</v>
      </c>
      <c r="AI94" s="74">
        <v>36.344810998299899</v>
      </c>
      <c r="AJ94" s="75">
        <f t="shared" si="4"/>
        <v>113.28525966821579</v>
      </c>
      <c r="AK94" s="74">
        <v>19.30899273850352</v>
      </c>
      <c r="AL94" s="74">
        <v>5.1708925492643054</v>
      </c>
      <c r="AM94" s="75">
        <v>24.479885287767825</v>
      </c>
      <c r="AN94" s="244">
        <f t="shared" si="5"/>
        <v>918.04221454339506</v>
      </c>
      <c r="AO94" s="74">
        <f>(AN94/$AN$133)*PIB_2018_DANE!$Q$22</f>
        <v>90.819016124699019</v>
      </c>
      <c r="AP94" s="75">
        <f t="shared" si="6"/>
        <v>1008.8612306680941</v>
      </c>
      <c r="AQ94" s="245">
        <f t="shared" si="7"/>
        <v>7.1113529764056885E-3</v>
      </c>
      <c r="AZ94" s="203"/>
      <c r="BA94" s="204"/>
      <c r="BB94" s="203"/>
    </row>
    <row r="95" spans="1:54" x14ac:dyDescent="0.3">
      <c r="A95" s="77" t="s">
        <v>17</v>
      </c>
      <c r="B95" s="210" t="s">
        <v>7</v>
      </c>
      <c r="C95" s="132" t="s">
        <v>61</v>
      </c>
      <c r="D95" s="213" t="s">
        <v>37</v>
      </c>
      <c r="E95" s="243" t="s">
        <v>481</v>
      </c>
      <c r="F95" s="212" t="s">
        <v>156</v>
      </c>
      <c r="G95" s="211" t="s">
        <v>282</v>
      </c>
      <c r="H95" s="74">
        <v>0</v>
      </c>
      <c r="I95" s="74">
        <v>74.296789965140775</v>
      </c>
      <c r="J95" s="74">
        <v>9.6625408790560474</v>
      </c>
      <c r="K95" s="74">
        <v>0.15849988971886336</v>
      </c>
      <c r="L95" s="74">
        <v>0</v>
      </c>
      <c r="M95" s="75">
        <v>84.117830733915682</v>
      </c>
      <c r="N95" s="74">
        <v>0</v>
      </c>
      <c r="O95" s="74">
        <v>0</v>
      </c>
      <c r="P95" s="74">
        <v>0</v>
      </c>
      <c r="Q95" s="74">
        <v>7.4575379270324482E-2</v>
      </c>
      <c r="R95" s="75">
        <v>7.4575379270324482E-2</v>
      </c>
      <c r="S95" s="75">
        <v>68.846772742502154</v>
      </c>
      <c r="T95" s="74">
        <v>6.9028621270144699</v>
      </c>
      <c r="U95" s="74">
        <v>1.5288047322044178</v>
      </c>
      <c r="V95" s="75">
        <v>8.4316668592188861</v>
      </c>
      <c r="W95" s="74">
        <v>28.414887264682967</v>
      </c>
      <c r="X95" s="74">
        <v>0.36567291135833607</v>
      </c>
      <c r="Y95" s="75">
        <v>28.780560176041305</v>
      </c>
      <c r="Z95" s="74">
        <v>38.504315317717527</v>
      </c>
      <c r="AA95" s="74">
        <v>8.8127846969626109</v>
      </c>
      <c r="AB95" s="75">
        <v>47.317100014680136</v>
      </c>
      <c r="AC95" s="75">
        <v>9.9176309061640353</v>
      </c>
      <c r="AD95" s="75">
        <v>7.7385900535628123</v>
      </c>
      <c r="AE95" s="75">
        <v>30.477119337755639</v>
      </c>
      <c r="AF95" s="75">
        <v>28.765453672258218</v>
      </c>
      <c r="AG95" s="74">
        <v>12.651992080538438</v>
      </c>
      <c r="AH95" s="74">
        <v>17.156799385326082</v>
      </c>
      <c r="AI95" s="74">
        <v>10.599997767543453</v>
      </c>
      <c r="AJ95" s="75">
        <f t="shared" si="4"/>
        <v>40.408789233407973</v>
      </c>
      <c r="AK95" s="74">
        <v>6.3903068171702921</v>
      </c>
      <c r="AL95" s="74">
        <v>0.67019169870738438</v>
      </c>
      <c r="AM95" s="75">
        <v>7.0604985158776765</v>
      </c>
      <c r="AN95" s="244">
        <f t="shared" si="5"/>
        <v>361.93658762465486</v>
      </c>
      <c r="AO95" s="74">
        <f>(AN95/$AN$133)*PIB_2018_DANE!$Q$22</f>
        <v>35.805243230509745</v>
      </c>
      <c r="AP95" s="75">
        <f t="shared" si="6"/>
        <v>397.74183085516461</v>
      </c>
      <c r="AQ95" s="245">
        <f t="shared" si="7"/>
        <v>2.8036388620264734E-3</v>
      </c>
      <c r="AZ95" s="203"/>
      <c r="BA95" s="204"/>
      <c r="BB95" s="203"/>
    </row>
    <row r="96" spans="1:54" x14ac:dyDescent="0.3">
      <c r="A96" s="77" t="s">
        <v>17</v>
      </c>
      <c r="B96" s="210" t="s">
        <v>7</v>
      </c>
      <c r="C96" s="132" t="s">
        <v>61</v>
      </c>
      <c r="D96" s="213" t="s">
        <v>37</v>
      </c>
      <c r="E96" s="243" t="s">
        <v>482</v>
      </c>
      <c r="F96" s="212" t="s">
        <v>157</v>
      </c>
      <c r="G96" s="211" t="s">
        <v>283</v>
      </c>
      <c r="H96" s="74">
        <v>0.40885085424171752</v>
      </c>
      <c r="I96" s="74">
        <v>66.215490091487155</v>
      </c>
      <c r="J96" s="74">
        <v>14.249189618990316</v>
      </c>
      <c r="K96" s="74">
        <v>4.1994717530119359E-2</v>
      </c>
      <c r="L96" s="74">
        <v>0</v>
      </c>
      <c r="M96" s="75">
        <v>80.915525282249305</v>
      </c>
      <c r="N96" s="74">
        <v>0</v>
      </c>
      <c r="O96" s="74">
        <v>0</v>
      </c>
      <c r="P96" s="74">
        <v>0</v>
      </c>
      <c r="Q96" s="74">
        <v>0</v>
      </c>
      <c r="R96" s="75">
        <v>0</v>
      </c>
      <c r="S96" s="75">
        <v>269.59045114310095</v>
      </c>
      <c r="T96" s="74">
        <v>23.640890507730131</v>
      </c>
      <c r="U96" s="74">
        <v>7.5369655589202473</v>
      </c>
      <c r="V96" s="75">
        <v>31.177856066650378</v>
      </c>
      <c r="W96" s="74">
        <v>56.479316479648773</v>
      </c>
      <c r="X96" s="74">
        <v>20.467191193390132</v>
      </c>
      <c r="Y96" s="75">
        <v>76.946507673038909</v>
      </c>
      <c r="Z96" s="74">
        <v>121.98390373519862</v>
      </c>
      <c r="AA96" s="74">
        <v>36.812701561091252</v>
      </c>
      <c r="AB96" s="75">
        <v>158.79660529628987</v>
      </c>
      <c r="AC96" s="75">
        <v>32.266857369963589</v>
      </c>
      <c r="AD96" s="75">
        <v>24.209005055023546</v>
      </c>
      <c r="AE96" s="75">
        <v>107.63843949184219</v>
      </c>
      <c r="AF96" s="75">
        <v>90.692210770650846</v>
      </c>
      <c r="AG96" s="74">
        <v>33.863761150980757</v>
      </c>
      <c r="AH96" s="74">
        <v>46.356753421521709</v>
      </c>
      <c r="AI96" s="74">
        <v>29.988656896549617</v>
      </c>
      <c r="AJ96" s="75">
        <f t="shared" si="4"/>
        <v>110.20917146905208</v>
      </c>
      <c r="AK96" s="74">
        <v>19.236385759998768</v>
      </c>
      <c r="AL96" s="74">
        <v>4.2809067988303067</v>
      </c>
      <c r="AM96" s="75">
        <v>23.517292558829077</v>
      </c>
      <c r="AN96" s="244">
        <f t="shared" si="5"/>
        <v>1005.9599221766907</v>
      </c>
      <c r="AO96" s="74">
        <f>(AN96/$AN$133)*PIB_2018_DANE!$Q$22</f>
        <v>99.516437202624232</v>
      </c>
      <c r="AP96" s="75">
        <f t="shared" si="6"/>
        <v>1105.476359379315</v>
      </c>
      <c r="AQ96" s="245">
        <f t="shared" si="7"/>
        <v>7.7923824998331745E-3</v>
      </c>
      <c r="AZ96" s="203"/>
      <c r="BA96" s="204"/>
      <c r="BB96" s="203"/>
    </row>
    <row r="97" spans="1:54" x14ac:dyDescent="0.3">
      <c r="A97" s="77" t="s">
        <v>17</v>
      </c>
      <c r="B97" s="210" t="s">
        <v>7</v>
      </c>
      <c r="C97" s="132" t="s">
        <v>61</v>
      </c>
      <c r="D97" s="213" t="s">
        <v>37</v>
      </c>
      <c r="E97" s="243" t="s">
        <v>478</v>
      </c>
      <c r="F97" s="212" t="s">
        <v>158</v>
      </c>
      <c r="G97" s="211" t="s">
        <v>284</v>
      </c>
      <c r="H97" s="74">
        <v>0</v>
      </c>
      <c r="I97" s="74">
        <v>46.301799599071167</v>
      </c>
      <c r="J97" s="74">
        <v>68.449886792969551</v>
      </c>
      <c r="K97" s="74">
        <v>4.7353289653122417E-2</v>
      </c>
      <c r="L97" s="74">
        <v>0</v>
      </c>
      <c r="M97" s="75">
        <v>114.79903968169384</v>
      </c>
      <c r="N97" s="74">
        <v>0</v>
      </c>
      <c r="O97" s="74">
        <v>0</v>
      </c>
      <c r="P97" s="74">
        <v>0</v>
      </c>
      <c r="Q97" s="74">
        <v>0.16252497040285516</v>
      </c>
      <c r="R97" s="75">
        <v>0.16252497040285516</v>
      </c>
      <c r="S97" s="75">
        <v>643.98567971900218</v>
      </c>
      <c r="T97" s="74">
        <v>95.683233655076066</v>
      </c>
      <c r="U97" s="74">
        <v>23.166770499770816</v>
      </c>
      <c r="V97" s="75">
        <v>118.8500041548469</v>
      </c>
      <c r="W97" s="74">
        <v>117.95183184827167</v>
      </c>
      <c r="X97" s="74">
        <v>0.11867205992352985</v>
      </c>
      <c r="Y97" s="75">
        <v>118.07050390819519</v>
      </c>
      <c r="Z97" s="74">
        <v>540.64917397602562</v>
      </c>
      <c r="AA97" s="74">
        <v>168.30239730456697</v>
      </c>
      <c r="AB97" s="75">
        <v>708.95157128059259</v>
      </c>
      <c r="AC97" s="75">
        <v>101.15205947507212</v>
      </c>
      <c r="AD97" s="75">
        <v>103.50098461630471</v>
      </c>
      <c r="AE97" s="75">
        <v>329.26951521120424</v>
      </c>
      <c r="AF97" s="75">
        <v>323.72416071627032</v>
      </c>
      <c r="AG97" s="74">
        <v>192.93603119018792</v>
      </c>
      <c r="AH97" s="74">
        <v>187.81839904486915</v>
      </c>
      <c r="AI97" s="74">
        <v>88.515473585810398</v>
      </c>
      <c r="AJ97" s="75">
        <f t="shared" si="4"/>
        <v>469.26990382086746</v>
      </c>
      <c r="AK97" s="74">
        <v>40.310263701419032</v>
      </c>
      <c r="AL97" s="74">
        <v>10.202243718445843</v>
      </c>
      <c r="AM97" s="75">
        <v>50.512507419864875</v>
      </c>
      <c r="AN97" s="244">
        <f t="shared" si="5"/>
        <v>3082.2484549743181</v>
      </c>
      <c r="AO97" s="74">
        <f>(AN97/$AN$133)*PIB_2018_DANE!$Q$22</f>
        <v>304.9171026104371</v>
      </c>
      <c r="AP97" s="75">
        <f t="shared" si="6"/>
        <v>3387.1655575847553</v>
      </c>
      <c r="AQ97" s="245">
        <f t="shared" si="7"/>
        <v>2.3875761241769523E-2</v>
      </c>
      <c r="AZ97" s="203"/>
      <c r="BA97" s="204"/>
      <c r="BB97" s="203"/>
    </row>
    <row r="98" spans="1:54" x14ac:dyDescent="0.3">
      <c r="A98" s="77" t="s">
        <v>17</v>
      </c>
      <c r="B98" s="210" t="s">
        <v>7</v>
      </c>
      <c r="C98" s="132" t="s">
        <v>61</v>
      </c>
      <c r="D98" s="213" t="s">
        <v>37</v>
      </c>
      <c r="E98" s="243" t="s">
        <v>482</v>
      </c>
      <c r="F98" s="212" t="s">
        <v>159</v>
      </c>
      <c r="G98" s="211" t="s">
        <v>285</v>
      </c>
      <c r="H98" s="74">
        <v>0.33652495422409906</v>
      </c>
      <c r="I98" s="74">
        <v>64.223673602336888</v>
      </c>
      <c r="J98" s="74">
        <v>7.1524315694514309</v>
      </c>
      <c r="K98" s="74">
        <v>2.2349760300865214E-2</v>
      </c>
      <c r="L98" s="74">
        <v>0</v>
      </c>
      <c r="M98" s="75">
        <v>71.734979886313283</v>
      </c>
      <c r="N98" s="74">
        <v>0</v>
      </c>
      <c r="O98" s="74">
        <v>0</v>
      </c>
      <c r="P98" s="74">
        <v>0</v>
      </c>
      <c r="Q98" s="74">
        <v>0</v>
      </c>
      <c r="R98" s="75">
        <v>0</v>
      </c>
      <c r="S98" s="75">
        <v>8.552610666120513</v>
      </c>
      <c r="T98" s="74">
        <v>2.8067362765454487</v>
      </c>
      <c r="U98" s="74">
        <v>1.5074328402670185</v>
      </c>
      <c r="V98" s="75">
        <v>4.314169116812467</v>
      </c>
      <c r="W98" s="74">
        <v>20.296277610153314</v>
      </c>
      <c r="X98" s="74">
        <v>0</v>
      </c>
      <c r="Y98" s="75">
        <v>20.296277610153314</v>
      </c>
      <c r="Z98" s="74">
        <v>24.05751077640803</v>
      </c>
      <c r="AA98" s="74">
        <v>15.64684186253033</v>
      </c>
      <c r="AB98" s="75">
        <v>39.70435263893836</v>
      </c>
      <c r="AC98" s="75">
        <v>7.124026483116177</v>
      </c>
      <c r="AD98" s="75">
        <v>1.5557132072053441</v>
      </c>
      <c r="AE98" s="75">
        <v>40.666071446701977</v>
      </c>
      <c r="AF98" s="75">
        <v>18.206865378730797</v>
      </c>
      <c r="AG98" s="74">
        <v>8.8047097096377556</v>
      </c>
      <c r="AH98" s="74">
        <v>14.047568622198721</v>
      </c>
      <c r="AI98" s="74">
        <v>8.053801412603999</v>
      </c>
      <c r="AJ98" s="75">
        <f t="shared" si="4"/>
        <v>30.906079744440476</v>
      </c>
      <c r="AK98" s="74">
        <v>6.5742048201044598</v>
      </c>
      <c r="AL98" s="74">
        <v>0.8339726612458459</v>
      </c>
      <c r="AM98" s="75">
        <v>7.4081774813503056</v>
      </c>
      <c r="AN98" s="244">
        <f t="shared" si="5"/>
        <v>250.46932365988303</v>
      </c>
      <c r="AO98" s="74">
        <f>(AN98/$AN$133)*PIB_2018_DANE!$Q$22</f>
        <v>24.778138939420341</v>
      </c>
      <c r="AP98" s="75">
        <f t="shared" si="6"/>
        <v>275.24746259930339</v>
      </c>
      <c r="AQ98" s="245">
        <f t="shared" si="7"/>
        <v>1.9401893966204257E-3</v>
      </c>
      <c r="AZ98" s="203"/>
      <c r="BA98" s="204"/>
      <c r="BB98" s="203"/>
    </row>
    <row r="99" spans="1:54" x14ac:dyDescent="0.3">
      <c r="A99" s="79" t="s">
        <v>18</v>
      </c>
      <c r="B99" s="210" t="s">
        <v>8</v>
      </c>
      <c r="C99" s="133" t="s">
        <v>62</v>
      </c>
      <c r="D99" s="213" t="s">
        <v>38</v>
      </c>
      <c r="E99" s="243" t="s">
        <v>480</v>
      </c>
      <c r="F99" s="212" t="s">
        <v>160</v>
      </c>
      <c r="G99" s="211" t="s">
        <v>286</v>
      </c>
      <c r="H99" s="74">
        <v>4.2137130830785008</v>
      </c>
      <c r="I99" s="74">
        <v>4.8435031392283268</v>
      </c>
      <c r="J99" s="74">
        <v>11.468606894736091</v>
      </c>
      <c r="K99" s="74">
        <v>0</v>
      </c>
      <c r="L99" s="74">
        <v>0</v>
      </c>
      <c r="M99" s="75">
        <v>20.525823117042918</v>
      </c>
      <c r="N99" s="74">
        <v>7.4520921774037898</v>
      </c>
      <c r="O99" s="74">
        <v>0</v>
      </c>
      <c r="P99" s="74">
        <v>0</v>
      </c>
      <c r="Q99" s="74">
        <v>0.34417756343062333</v>
      </c>
      <c r="R99" s="75">
        <v>7.796269740834413</v>
      </c>
      <c r="S99" s="75">
        <v>180.88579601512726</v>
      </c>
      <c r="T99" s="74">
        <v>21.035239425463725</v>
      </c>
      <c r="U99" s="74">
        <v>2.3870771438246576</v>
      </c>
      <c r="V99" s="75">
        <v>23.42231656928838</v>
      </c>
      <c r="W99" s="74">
        <v>18.099974212817543</v>
      </c>
      <c r="X99" s="74">
        <v>3.8302192169662495</v>
      </c>
      <c r="Y99" s="75">
        <v>21.930193429783792</v>
      </c>
      <c r="Z99" s="74">
        <v>46.847879152996128</v>
      </c>
      <c r="AA99" s="74">
        <v>20.542721405693943</v>
      </c>
      <c r="AB99" s="75">
        <v>67.390600558690068</v>
      </c>
      <c r="AC99" s="75">
        <v>13.433324306282875</v>
      </c>
      <c r="AD99" s="75">
        <v>8.4762924425575186</v>
      </c>
      <c r="AE99" s="75">
        <v>41.610495937345767</v>
      </c>
      <c r="AF99" s="75">
        <v>47.80670446546744</v>
      </c>
      <c r="AG99" s="74">
        <v>28.686628400426713</v>
      </c>
      <c r="AH99" s="74">
        <v>18.124669114712066</v>
      </c>
      <c r="AI99" s="74">
        <v>13.2977795827856</v>
      </c>
      <c r="AJ99" s="75">
        <f t="shared" si="4"/>
        <v>60.109077097924377</v>
      </c>
      <c r="AK99" s="74">
        <v>7.0074320311835194</v>
      </c>
      <c r="AL99" s="74">
        <v>1.6942772936826158</v>
      </c>
      <c r="AM99" s="75">
        <v>8.701709324866135</v>
      </c>
      <c r="AN99" s="244">
        <f t="shared" si="5"/>
        <v>502.08860300521098</v>
      </c>
      <c r="AO99" s="74">
        <f>(AN99/$AN$133)*PIB_2018_DANE!$Q$22</f>
        <v>49.670039362010662</v>
      </c>
      <c r="AP99" s="75">
        <f t="shared" si="6"/>
        <v>551.75864236722168</v>
      </c>
      <c r="AQ99" s="245">
        <f t="shared" si="7"/>
        <v>3.8892865979767051E-3</v>
      </c>
      <c r="AZ99" s="203"/>
      <c r="BA99" s="204"/>
      <c r="BB99" s="203"/>
    </row>
    <row r="100" spans="1:54" x14ac:dyDescent="0.3">
      <c r="A100" s="79" t="s">
        <v>18</v>
      </c>
      <c r="B100" s="210" t="s">
        <v>8</v>
      </c>
      <c r="C100" s="133" t="s">
        <v>62</v>
      </c>
      <c r="D100" s="213" t="s">
        <v>38</v>
      </c>
      <c r="E100" s="243" t="s">
        <v>480</v>
      </c>
      <c r="F100" s="212" t="s">
        <v>161</v>
      </c>
      <c r="G100" s="211" t="s">
        <v>287</v>
      </c>
      <c r="H100" s="74">
        <v>6.4419420534709353</v>
      </c>
      <c r="I100" s="74">
        <v>5.5356371139242517</v>
      </c>
      <c r="J100" s="74">
        <v>3.5563133801990778</v>
      </c>
      <c r="K100" s="74">
        <v>2.0609892780780997E-2</v>
      </c>
      <c r="L100" s="74">
        <v>0</v>
      </c>
      <c r="M100" s="75">
        <v>15.554502440375046</v>
      </c>
      <c r="N100" s="74">
        <v>0</v>
      </c>
      <c r="O100" s="74">
        <v>0</v>
      </c>
      <c r="P100" s="74">
        <v>0</v>
      </c>
      <c r="Q100" s="74">
        <v>0</v>
      </c>
      <c r="R100" s="75">
        <v>0</v>
      </c>
      <c r="S100" s="75">
        <v>15.251857689717337</v>
      </c>
      <c r="T100" s="74">
        <v>2.0022251778009985</v>
      </c>
      <c r="U100" s="74">
        <v>0.75752435438848309</v>
      </c>
      <c r="V100" s="75">
        <v>2.759749532189482</v>
      </c>
      <c r="W100" s="74">
        <v>3.5713857244949012</v>
      </c>
      <c r="X100" s="74">
        <v>4.146585661001521</v>
      </c>
      <c r="Y100" s="75">
        <v>7.7179713854964218</v>
      </c>
      <c r="Z100" s="74">
        <v>6.8241371236369277</v>
      </c>
      <c r="AA100" s="74">
        <v>2.1486299681621466</v>
      </c>
      <c r="AB100" s="75">
        <v>8.9727670917990743</v>
      </c>
      <c r="AC100" s="75">
        <v>1.9060233735709873</v>
      </c>
      <c r="AD100" s="75">
        <v>0.77850689352809788</v>
      </c>
      <c r="AE100" s="75">
        <v>7.9670753615874483</v>
      </c>
      <c r="AF100" s="75">
        <v>7.7715978139472162</v>
      </c>
      <c r="AG100" s="74">
        <v>7.9934178249103898</v>
      </c>
      <c r="AH100" s="74">
        <v>4.5180863794444477</v>
      </c>
      <c r="AI100" s="74">
        <v>2.3984554534125522</v>
      </c>
      <c r="AJ100" s="75">
        <f t="shared" si="4"/>
        <v>14.90995965776739</v>
      </c>
      <c r="AK100" s="74">
        <v>1.3343956982661971</v>
      </c>
      <c r="AL100" s="74">
        <v>0.42747919409838303</v>
      </c>
      <c r="AM100" s="75">
        <v>1.7618748923645802</v>
      </c>
      <c r="AN100" s="244">
        <f t="shared" si="5"/>
        <v>85.351886132343083</v>
      </c>
      <c r="AO100" s="74">
        <f>(AN100/$AN$133)*PIB_2018_DANE!$Q$22</f>
        <v>8.4435924624469791</v>
      </c>
      <c r="AP100" s="75">
        <f t="shared" si="6"/>
        <v>93.795478594790069</v>
      </c>
      <c r="AQ100" s="245">
        <f t="shared" si="7"/>
        <v>6.6115411674283811E-4</v>
      </c>
      <c r="AZ100" s="203"/>
      <c r="BA100" s="204"/>
      <c r="BB100" s="203"/>
    </row>
    <row r="101" spans="1:54" x14ac:dyDescent="0.3">
      <c r="A101" s="79" t="s">
        <v>18</v>
      </c>
      <c r="B101" s="210" t="s">
        <v>8</v>
      </c>
      <c r="C101" s="133" t="s">
        <v>62</v>
      </c>
      <c r="D101" s="213" t="s">
        <v>38</v>
      </c>
      <c r="E101" s="243" t="s">
        <v>483</v>
      </c>
      <c r="F101" s="212" t="s">
        <v>162</v>
      </c>
      <c r="G101" s="211" t="s">
        <v>288</v>
      </c>
      <c r="H101" s="74">
        <v>23.127217621922902</v>
      </c>
      <c r="I101" s="74">
        <v>36.681287518734067</v>
      </c>
      <c r="J101" s="74">
        <v>23.84921159609997</v>
      </c>
      <c r="K101" s="74">
        <v>0</v>
      </c>
      <c r="L101" s="74">
        <v>0</v>
      </c>
      <c r="M101" s="75">
        <v>83.657716736756939</v>
      </c>
      <c r="N101" s="74">
        <v>0</v>
      </c>
      <c r="O101" s="74">
        <v>0</v>
      </c>
      <c r="P101" s="74">
        <v>0</v>
      </c>
      <c r="Q101" s="74">
        <v>0</v>
      </c>
      <c r="R101" s="75">
        <v>0</v>
      </c>
      <c r="S101" s="75">
        <v>28.906950090067575</v>
      </c>
      <c r="T101" s="74">
        <v>5.3576148246941342</v>
      </c>
      <c r="U101" s="74">
        <v>1.9628078807175366</v>
      </c>
      <c r="V101" s="75">
        <v>7.3204227054116711</v>
      </c>
      <c r="W101" s="74">
        <v>13.344903576605404</v>
      </c>
      <c r="X101" s="74">
        <v>2.0196260203567227</v>
      </c>
      <c r="Y101" s="75">
        <v>15.364529596962127</v>
      </c>
      <c r="Z101" s="74">
        <v>38.985586522338558</v>
      </c>
      <c r="AA101" s="74">
        <v>9.563328258913673</v>
      </c>
      <c r="AB101" s="75">
        <v>48.548914781252229</v>
      </c>
      <c r="AC101" s="75">
        <v>10.030877513321794</v>
      </c>
      <c r="AD101" s="75">
        <v>5.0852865893071089</v>
      </c>
      <c r="AE101" s="75">
        <v>39.937381605469724</v>
      </c>
      <c r="AF101" s="75">
        <v>26.925951063716823</v>
      </c>
      <c r="AG101" s="74">
        <v>21.268046310092014</v>
      </c>
      <c r="AH101" s="74">
        <v>13.528080138141485</v>
      </c>
      <c r="AI101" s="74">
        <v>8.3921225848737802</v>
      </c>
      <c r="AJ101" s="75">
        <f t="shared" si="4"/>
        <v>43.188249033107283</v>
      </c>
      <c r="AK101" s="74">
        <v>5.6584312375401904</v>
      </c>
      <c r="AL101" s="74">
        <v>4.0506260221273616</v>
      </c>
      <c r="AM101" s="75">
        <v>9.7090572596675528</v>
      </c>
      <c r="AN101" s="244">
        <f t="shared" si="5"/>
        <v>318.67533697504081</v>
      </c>
      <c r="AO101" s="74">
        <f>(AN101/$AN$133)*PIB_2018_DANE!$Q$22</f>
        <v>31.525544369084212</v>
      </c>
      <c r="AP101" s="75">
        <f t="shared" si="6"/>
        <v>350.20088134412504</v>
      </c>
      <c r="AQ101" s="245">
        <f t="shared" si="7"/>
        <v>2.4685278848878256E-3</v>
      </c>
      <c r="AZ101" s="203"/>
      <c r="BA101" s="204"/>
      <c r="BB101" s="203"/>
    </row>
    <row r="102" spans="1:54" x14ac:dyDescent="0.3">
      <c r="A102" s="79" t="s">
        <v>18</v>
      </c>
      <c r="B102" s="210" t="s">
        <v>8</v>
      </c>
      <c r="C102" s="133" t="s">
        <v>62</v>
      </c>
      <c r="D102" s="213" t="s">
        <v>38</v>
      </c>
      <c r="E102" s="243" t="s">
        <v>483</v>
      </c>
      <c r="F102" s="212" t="s">
        <v>163</v>
      </c>
      <c r="G102" s="211" t="s">
        <v>289</v>
      </c>
      <c r="H102" s="74">
        <v>9.1891808992326496</v>
      </c>
      <c r="I102" s="74">
        <v>23.280277845831648</v>
      </c>
      <c r="J102" s="74">
        <v>6.3686974630421034</v>
      </c>
      <c r="K102" s="74">
        <v>0.11262423123577638</v>
      </c>
      <c r="L102" s="74">
        <v>0</v>
      </c>
      <c r="M102" s="75">
        <v>38.950780439342182</v>
      </c>
      <c r="N102" s="74">
        <v>0</v>
      </c>
      <c r="O102" s="74">
        <v>0</v>
      </c>
      <c r="P102" s="74">
        <v>0</v>
      </c>
      <c r="Q102" s="74">
        <v>0</v>
      </c>
      <c r="R102" s="75">
        <v>0</v>
      </c>
      <c r="S102" s="75">
        <v>13.785421951294399</v>
      </c>
      <c r="T102" s="74">
        <v>3.906860280594838</v>
      </c>
      <c r="U102" s="74">
        <v>1.3514071679608475</v>
      </c>
      <c r="V102" s="75">
        <v>5.2582674485556851</v>
      </c>
      <c r="W102" s="74">
        <v>17.898942998784591</v>
      </c>
      <c r="X102" s="74">
        <v>7.7291355205607868</v>
      </c>
      <c r="Y102" s="75">
        <v>25.62807851934538</v>
      </c>
      <c r="Z102" s="74">
        <v>19.800896277828748</v>
      </c>
      <c r="AA102" s="74">
        <v>7.3939116469985686</v>
      </c>
      <c r="AB102" s="75">
        <v>27.194807924827316</v>
      </c>
      <c r="AC102" s="75">
        <v>5.5531772661655117</v>
      </c>
      <c r="AD102" s="75">
        <v>2.1282707022570211</v>
      </c>
      <c r="AE102" s="75">
        <v>24.992065298852168</v>
      </c>
      <c r="AF102" s="75">
        <v>15.238693374195357</v>
      </c>
      <c r="AG102" s="74">
        <v>12.008495422491761</v>
      </c>
      <c r="AH102" s="74">
        <v>7.8210702580435045</v>
      </c>
      <c r="AI102" s="74">
        <v>5.4131387563164912</v>
      </c>
      <c r="AJ102" s="75">
        <f t="shared" si="4"/>
        <v>25.242704436851756</v>
      </c>
      <c r="AK102" s="74">
        <v>2.6896558184997255</v>
      </c>
      <c r="AL102" s="74">
        <v>2.9975675195923204</v>
      </c>
      <c r="AM102" s="75">
        <v>5.6872233380920463</v>
      </c>
      <c r="AN102" s="244">
        <f t="shared" si="5"/>
        <v>189.65949069977881</v>
      </c>
      <c r="AO102" s="74">
        <f>(AN102/$AN$133)*PIB_2018_DANE!$Q$22</f>
        <v>18.762414267226731</v>
      </c>
      <c r="AP102" s="75">
        <f t="shared" si="6"/>
        <v>208.42190496700556</v>
      </c>
      <c r="AQ102" s="245">
        <f t="shared" si="7"/>
        <v>1.4691433164239372E-3</v>
      </c>
      <c r="AZ102" s="203"/>
      <c r="BA102" s="204"/>
      <c r="BB102" s="203"/>
    </row>
    <row r="103" spans="1:54" x14ac:dyDescent="0.3">
      <c r="A103" s="79" t="s">
        <v>18</v>
      </c>
      <c r="B103" s="210" t="s">
        <v>8</v>
      </c>
      <c r="C103" s="133" t="s">
        <v>62</v>
      </c>
      <c r="D103" s="213" t="s">
        <v>38</v>
      </c>
      <c r="E103" s="243" t="s">
        <v>480</v>
      </c>
      <c r="F103" s="212" t="s">
        <v>164</v>
      </c>
      <c r="G103" s="211" t="s">
        <v>290</v>
      </c>
      <c r="H103" s="74">
        <v>5.353331772315582</v>
      </c>
      <c r="I103" s="74">
        <v>5.5330965547701627</v>
      </c>
      <c r="J103" s="74">
        <v>10.929247211922537</v>
      </c>
      <c r="K103" s="74">
        <v>6.9671251833697281E-2</v>
      </c>
      <c r="L103" s="74">
        <v>0</v>
      </c>
      <c r="M103" s="75">
        <v>21.885346790841975</v>
      </c>
      <c r="N103" s="74">
        <v>8.1280240105702362</v>
      </c>
      <c r="O103" s="74">
        <v>0</v>
      </c>
      <c r="P103" s="74">
        <v>0</v>
      </c>
      <c r="Q103" s="74">
        <v>0</v>
      </c>
      <c r="R103" s="75">
        <v>8.1280240105702362</v>
      </c>
      <c r="S103" s="75">
        <v>19.968684523134648</v>
      </c>
      <c r="T103" s="74">
        <v>3.1153293840809195</v>
      </c>
      <c r="U103" s="74">
        <v>0.5189644458108118</v>
      </c>
      <c r="V103" s="75">
        <v>3.6342938298917318</v>
      </c>
      <c r="W103" s="74">
        <v>27.740317718978542</v>
      </c>
      <c r="X103" s="74">
        <v>1.4047346361225428</v>
      </c>
      <c r="Y103" s="75">
        <v>29.145052355101086</v>
      </c>
      <c r="Z103" s="74">
        <v>14.140909141065436</v>
      </c>
      <c r="AA103" s="74">
        <v>5.1063167275994905</v>
      </c>
      <c r="AB103" s="75">
        <v>19.247225868664927</v>
      </c>
      <c r="AC103" s="75">
        <v>3.8360629233227104</v>
      </c>
      <c r="AD103" s="75">
        <v>1.7553607245213758</v>
      </c>
      <c r="AE103" s="75">
        <v>16.847838546569434</v>
      </c>
      <c r="AF103" s="75">
        <v>13.531072494999924</v>
      </c>
      <c r="AG103" s="74">
        <v>11.621321905507468</v>
      </c>
      <c r="AH103" s="74">
        <v>5.9573583367744316</v>
      </c>
      <c r="AI103" s="74">
        <v>4.0181131433859019</v>
      </c>
      <c r="AJ103" s="75">
        <f t="shared" si="4"/>
        <v>21.596793385667802</v>
      </c>
      <c r="AK103" s="74">
        <v>2.4979349633110268</v>
      </c>
      <c r="AL103" s="74">
        <v>1.060009383739893</v>
      </c>
      <c r="AM103" s="75">
        <v>3.5579443470509196</v>
      </c>
      <c r="AN103" s="244">
        <f t="shared" si="5"/>
        <v>163.13369980033676</v>
      </c>
      <c r="AO103" s="74">
        <f>(AN103/$AN$133)*PIB_2018_DANE!$Q$22</f>
        <v>16.138301570388485</v>
      </c>
      <c r="AP103" s="75">
        <f t="shared" si="6"/>
        <v>179.27200137072523</v>
      </c>
      <c r="AQ103" s="245">
        <f t="shared" si="7"/>
        <v>1.2636688196350472E-3</v>
      </c>
      <c r="AZ103" s="203"/>
      <c r="BA103" s="204"/>
      <c r="BB103" s="203"/>
    </row>
    <row r="104" spans="1:54" x14ac:dyDescent="0.3">
      <c r="A104" s="79" t="s">
        <v>18</v>
      </c>
      <c r="B104" s="210" t="s">
        <v>8</v>
      </c>
      <c r="C104" s="133" t="s">
        <v>63</v>
      </c>
      <c r="D104" s="213" t="s">
        <v>39</v>
      </c>
      <c r="E104" s="243" t="s">
        <v>484</v>
      </c>
      <c r="F104" s="212" t="s">
        <v>165</v>
      </c>
      <c r="G104" s="211" t="s">
        <v>291</v>
      </c>
      <c r="H104" s="74">
        <v>94.814981426732388</v>
      </c>
      <c r="I104" s="74">
        <v>67.198750110914645</v>
      </c>
      <c r="J104" s="74">
        <v>13.153330768668095</v>
      </c>
      <c r="K104" s="74">
        <v>5.9474262024539447E-2</v>
      </c>
      <c r="L104" s="74">
        <v>0</v>
      </c>
      <c r="M104" s="75">
        <v>175.22653656833967</v>
      </c>
      <c r="N104" s="74">
        <v>0</v>
      </c>
      <c r="O104" s="74">
        <v>0</v>
      </c>
      <c r="P104" s="74">
        <v>0</v>
      </c>
      <c r="Q104" s="74">
        <v>0</v>
      </c>
      <c r="R104" s="75">
        <v>0</v>
      </c>
      <c r="S104" s="75">
        <v>45.916817778503471</v>
      </c>
      <c r="T104" s="74">
        <v>8.1447742454976968</v>
      </c>
      <c r="U104" s="74">
        <v>2.954513387572749</v>
      </c>
      <c r="V104" s="75">
        <v>11.099287633070446</v>
      </c>
      <c r="W104" s="74">
        <v>15.198068164601519</v>
      </c>
      <c r="X104" s="74">
        <v>0.42209300356255985</v>
      </c>
      <c r="Y104" s="75">
        <v>15.62016116816408</v>
      </c>
      <c r="Z104" s="74">
        <v>70.273524572373788</v>
      </c>
      <c r="AA104" s="74">
        <v>17.958232294968681</v>
      </c>
      <c r="AB104" s="75">
        <v>88.231756867342469</v>
      </c>
      <c r="AC104" s="75">
        <v>17.475988232215098</v>
      </c>
      <c r="AD104" s="75">
        <v>15.482814132028617</v>
      </c>
      <c r="AE104" s="75">
        <v>53.035781207656747</v>
      </c>
      <c r="AF104" s="75">
        <v>50.05312018690573</v>
      </c>
      <c r="AG104" s="74">
        <v>39.175852628789848</v>
      </c>
      <c r="AH104" s="74">
        <v>30.898362194856794</v>
      </c>
      <c r="AI104" s="74">
        <v>21.394969587287832</v>
      </c>
      <c r="AJ104" s="75">
        <f t="shared" si="4"/>
        <v>91.469184410934474</v>
      </c>
      <c r="AK104" s="74">
        <v>9.389341900662119</v>
      </c>
      <c r="AL104" s="74">
        <v>2.3795487181279893</v>
      </c>
      <c r="AM104" s="75">
        <v>11.768890618790108</v>
      </c>
      <c r="AN104" s="244">
        <f t="shared" si="5"/>
        <v>575.38033880395096</v>
      </c>
      <c r="AO104" s="74">
        <f>(AN104/$AN$133)*PIB_2018_DANE!$Q$22</f>
        <v>56.920559250819444</v>
      </c>
      <c r="AP104" s="75">
        <f t="shared" si="6"/>
        <v>632.30089805477041</v>
      </c>
      <c r="AQ104" s="245">
        <f t="shared" si="7"/>
        <v>4.4570201893753738E-3</v>
      </c>
      <c r="AZ104" s="203"/>
      <c r="BA104" s="204"/>
      <c r="BB104" s="203"/>
    </row>
    <row r="105" spans="1:54" x14ac:dyDescent="0.3">
      <c r="A105" s="79" t="s">
        <v>18</v>
      </c>
      <c r="B105" s="210" t="s">
        <v>8</v>
      </c>
      <c r="C105" s="133" t="s">
        <v>63</v>
      </c>
      <c r="D105" s="213" t="s">
        <v>39</v>
      </c>
      <c r="E105" s="243" t="s">
        <v>484</v>
      </c>
      <c r="F105" s="212" t="s">
        <v>166</v>
      </c>
      <c r="G105" s="211" t="s">
        <v>292</v>
      </c>
      <c r="H105" s="74">
        <v>69.687310362573612</v>
      </c>
      <c r="I105" s="74">
        <v>43.96718339427477</v>
      </c>
      <c r="J105" s="74">
        <v>2.295675174137608</v>
      </c>
      <c r="K105" s="74">
        <v>4.4175833040405441E-2</v>
      </c>
      <c r="L105" s="74">
        <v>0</v>
      </c>
      <c r="M105" s="75">
        <v>115.99434476402639</v>
      </c>
      <c r="N105" s="74">
        <v>0</v>
      </c>
      <c r="O105" s="74">
        <v>0</v>
      </c>
      <c r="P105" s="74">
        <v>0</v>
      </c>
      <c r="Q105" s="74">
        <v>0</v>
      </c>
      <c r="R105" s="75">
        <v>0</v>
      </c>
      <c r="S105" s="75">
        <v>8.8860125401027688</v>
      </c>
      <c r="T105" s="74">
        <v>1.5817400275019691</v>
      </c>
      <c r="U105" s="74">
        <v>0.44039020428969428</v>
      </c>
      <c r="V105" s="75">
        <v>2.022130231791663</v>
      </c>
      <c r="W105" s="74">
        <v>3.595009637592669</v>
      </c>
      <c r="X105" s="74">
        <v>2.667426509972401</v>
      </c>
      <c r="Y105" s="75">
        <v>6.2624361475650705</v>
      </c>
      <c r="Z105" s="74">
        <v>12.804510676618561</v>
      </c>
      <c r="AA105" s="74">
        <v>2.8621061021957779</v>
      </c>
      <c r="AB105" s="75">
        <v>15.666616778814339</v>
      </c>
      <c r="AC105" s="75">
        <v>3.5689749170428553</v>
      </c>
      <c r="AD105" s="75">
        <v>0.88229133975732488</v>
      </c>
      <c r="AE105" s="75">
        <v>13.726534350014502</v>
      </c>
      <c r="AF105" s="75">
        <v>11.002908211731885</v>
      </c>
      <c r="AG105" s="74">
        <v>8.6260648210213233</v>
      </c>
      <c r="AH105" s="74">
        <v>6.4926949043897224</v>
      </c>
      <c r="AI105" s="74">
        <v>4.1125794447339565</v>
      </c>
      <c r="AJ105" s="75">
        <f t="shared" si="4"/>
        <v>19.231339170145002</v>
      </c>
      <c r="AK105" s="74">
        <v>2.2400835804047943</v>
      </c>
      <c r="AL105" s="74">
        <v>0.56457445700807385</v>
      </c>
      <c r="AM105" s="75">
        <v>2.8046580374128682</v>
      </c>
      <c r="AN105" s="244">
        <f t="shared" si="5"/>
        <v>200.04824648840469</v>
      </c>
      <c r="AO105" s="74">
        <f>(AN105/$AN$133)*PIB_2018_DANE!$Q$22</f>
        <v>19.790141058583529</v>
      </c>
      <c r="AP105" s="75">
        <f t="shared" si="6"/>
        <v>219.8383875469882</v>
      </c>
      <c r="AQ105" s="245">
        <f t="shared" si="7"/>
        <v>1.5496168591741918E-3</v>
      </c>
      <c r="AZ105" s="203"/>
      <c r="BA105" s="204"/>
      <c r="BB105" s="203"/>
    </row>
    <row r="106" spans="1:54" x14ac:dyDescent="0.3">
      <c r="A106" s="79" t="s">
        <v>18</v>
      </c>
      <c r="B106" s="210" t="s">
        <v>8</v>
      </c>
      <c r="C106" s="133" t="s">
        <v>63</v>
      </c>
      <c r="D106" s="213" t="s">
        <v>39</v>
      </c>
      <c r="E106" s="243" t="s">
        <v>484</v>
      </c>
      <c r="F106" s="212" t="s">
        <v>167</v>
      </c>
      <c r="G106" s="211" t="s">
        <v>293</v>
      </c>
      <c r="H106" s="74">
        <v>88.289541332124344</v>
      </c>
      <c r="I106" s="74">
        <v>53.68975470270388</v>
      </c>
      <c r="J106" s="74">
        <v>6.9741282897045922</v>
      </c>
      <c r="K106" s="74">
        <v>4.0065631565838256E-2</v>
      </c>
      <c r="L106" s="74">
        <v>0</v>
      </c>
      <c r="M106" s="75">
        <v>148.99348995609864</v>
      </c>
      <c r="N106" s="74">
        <v>0</v>
      </c>
      <c r="O106" s="74">
        <v>0</v>
      </c>
      <c r="P106" s="74">
        <v>0</v>
      </c>
      <c r="Q106" s="74">
        <v>0</v>
      </c>
      <c r="R106" s="75">
        <v>0</v>
      </c>
      <c r="S106" s="75">
        <v>18.76857295162015</v>
      </c>
      <c r="T106" s="74">
        <v>5.6809719753736854</v>
      </c>
      <c r="U106" s="74">
        <v>2.9449540478354939</v>
      </c>
      <c r="V106" s="75">
        <v>8.6259260232091801</v>
      </c>
      <c r="W106" s="74">
        <v>26.671830695365021</v>
      </c>
      <c r="X106" s="74">
        <v>33.079106731535354</v>
      </c>
      <c r="Y106" s="75">
        <v>59.750937426900371</v>
      </c>
      <c r="Z106" s="74">
        <v>47.54861652478499</v>
      </c>
      <c r="AA106" s="74">
        <v>11.035349534273108</v>
      </c>
      <c r="AB106" s="75">
        <v>58.583966059058099</v>
      </c>
      <c r="AC106" s="75">
        <v>10.878266390414403</v>
      </c>
      <c r="AD106" s="75">
        <v>8.3438065958881928</v>
      </c>
      <c r="AE106" s="75">
        <v>39.247360944751243</v>
      </c>
      <c r="AF106" s="75">
        <v>33.093903348522566</v>
      </c>
      <c r="AG106" s="74">
        <v>25.251815563352569</v>
      </c>
      <c r="AH106" s="74">
        <v>18.664447159000339</v>
      </c>
      <c r="AI106" s="74">
        <v>14.792214501204549</v>
      </c>
      <c r="AJ106" s="75">
        <f t="shared" si="4"/>
        <v>58.708477223557452</v>
      </c>
      <c r="AK106" s="74">
        <v>5.6675872278419472</v>
      </c>
      <c r="AL106" s="74">
        <v>3.7764600144387934</v>
      </c>
      <c r="AM106" s="75">
        <v>9.4440472422807407</v>
      </c>
      <c r="AN106" s="244">
        <f t="shared" si="5"/>
        <v>454.43875416230105</v>
      </c>
      <c r="AO106" s="74">
        <f>(AN106/$AN$133)*PIB_2018_DANE!$Q$22</f>
        <v>44.956190345213457</v>
      </c>
      <c r="AP106" s="75">
        <f t="shared" si="6"/>
        <v>499.39494450751454</v>
      </c>
      <c r="AQ106" s="245">
        <f t="shared" si="7"/>
        <v>3.5201805927993239E-3</v>
      </c>
      <c r="AZ106" s="203"/>
      <c r="BA106" s="204"/>
      <c r="BB106" s="203"/>
    </row>
    <row r="107" spans="1:54" x14ac:dyDescent="0.3">
      <c r="A107" s="79" t="s">
        <v>18</v>
      </c>
      <c r="B107" s="210" t="s">
        <v>8</v>
      </c>
      <c r="C107" s="133" t="s">
        <v>63</v>
      </c>
      <c r="D107" s="213" t="s">
        <v>39</v>
      </c>
      <c r="E107" s="243" t="s">
        <v>484</v>
      </c>
      <c r="F107" s="212" t="s">
        <v>168</v>
      </c>
      <c r="G107" s="211" t="s">
        <v>294</v>
      </c>
      <c r="H107" s="74">
        <v>9.922121935055813</v>
      </c>
      <c r="I107" s="74">
        <v>6.3943956321338948</v>
      </c>
      <c r="J107" s="74">
        <v>4.4644519578709518</v>
      </c>
      <c r="K107" s="74">
        <v>0</v>
      </c>
      <c r="L107" s="74">
        <v>0</v>
      </c>
      <c r="M107" s="75">
        <v>20.780969525060659</v>
      </c>
      <c r="N107" s="74">
        <v>0</v>
      </c>
      <c r="O107" s="74">
        <v>0</v>
      </c>
      <c r="P107" s="74">
        <v>0</v>
      </c>
      <c r="Q107" s="74">
        <v>0</v>
      </c>
      <c r="R107" s="75">
        <v>0</v>
      </c>
      <c r="S107" s="75">
        <v>6.8258780470304199</v>
      </c>
      <c r="T107" s="74">
        <v>1.3623791800023757</v>
      </c>
      <c r="U107" s="74">
        <v>0.69172846258401077</v>
      </c>
      <c r="V107" s="75">
        <v>2.0541076425863865</v>
      </c>
      <c r="W107" s="74">
        <v>5.9706588192956289</v>
      </c>
      <c r="X107" s="74">
        <v>0.47140760407209581</v>
      </c>
      <c r="Y107" s="75">
        <v>6.4420664233677254</v>
      </c>
      <c r="Z107" s="74">
        <v>8.5915415982863941</v>
      </c>
      <c r="AA107" s="74">
        <v>3.1810525019360365</v>
      </c>
      <c r="AB107" s="75">
        <v>11.772594100222431</v>
      </c>
      <c r="AC107" s="75">
        <v>2.301518875559577</v>
      </c>
      <c r="AD107" s="75">
        <v>0.61636085323897039</v>
      </c>
      <c r="AE107" s="75">
        <v>8.7814027406049568</v>
      </c>
      <c r="AF107" s="75">
        <v>6.3120741359703887</v>
      </c>
      <c r="AG107" s="74">
        <v>4.6002519179475314</v>
      </c>
      <c r="AH107" s="74">
        <v>3.8345276704525864</v>
      </c>
      <c r="AI107" s="74">
        <v>2.1974399517068055</v>
      </c>
      <c r="AJ107" s="75">
        <f t="shared" si="4"/>
        <v>10.632219540106924</v>
      </c>
      <c r="AK107" s="74">
        <v>1.1867690691885906</v>
      </c>
      <c r="AL107" s="74">
        <v>0.53047264416866002</v>
      </c>
      <c r="AM107" s="75">
        <v>1.7172417133572506</v>
      </c>
      <c r="AN107" s="244">
        <f t="shared" si="5"/>
        <v>78.236433597105687</v>
      </c>
      <c r="AO107" s="74">
        <f>(AN107/$AN$133)*PIB_2018_DANE!$Q$22</f>
        <v>7.7396832213521511</v>
      </c>
      <c r="AP107" s="75">
        <f t="shared" si="6"/>
        <v>85.976116818457839</v>
      </c>
      <c r="AQ107" s="245">
        <f t="shared" si="7"/>
        <v>6.0603628690524079E-4</v>
      </c>
      <c r="AZ107" s="203"/>
      <c r="BA107" s="204"/>
      <c r="BB107" s="203"/>
    </row>
    <row r="108" spans="1:54" x14ac:dyDescent="0.3">
      <c r="A108" s="79" t="s">
        <v>18</v>
      </c>
      <c r="B108" s="210" t="s">
        <v>8</v>
      </c>
      <c r="C108" s="133" t="s">
        <v>63</v>
      </c>
      <c r="D108" s="213" t="s">
        <v>39</v>
      </c>
      <c r="E108" s="243" t="s">
        <v>484</v>
      </c>
      <c r="F108" s="212" t="s">
        <v>169</v>
      </c>
      <c r="G108" s="211" t="s">
        <v>295</v>
      </c>
      <c r="H108" s="74">
        <v>32.055245765684298</v>
      </c>
      <c r="I108" s="74">
        <v>33.077679336487996</v>
      </c>
      <c r="J108" s="74">
        <v>3.7545854368749327</v>
      </c>
      <c r="K108" s="74">
        <v>3.0762097292926192</v>
      </c>
      <c r="L108" s="74">
        <v>0</v>
      </c>
      <c r="M108" s="75">
        <v>71.963720268339841</v>
      </c>
      <c r="N108" s="74">
        <v>0</v>
      </c>
      <c r="O108" s="74">
        <v>0</v>
      </c>
      <c r="P108" s="74">
        <v>0</v>
      </c>
      <c r="Q108" s="74">
        <v>0</v>
      </c>
      <c r="R108" s="75">
        <v>0</v>
      </c>
      <c r="S108" s="75">
        <v>29.730549022994634</v>
      </c>
      <c r="T108" s="74">
        <v>3.0979088647402779</v>
      </c>
      <c r="U108" s="74">
        <v>1.6476149174015569</v>
      </c>
      <c r="V108" s="75">
        <v>4.7455237821418352</v>
      </c>
      <c r="W108" s="74">
        <v>4.9028589953208312</v>
      </c>
      <c r="X108" s="74">
        <v>1.2472759759410642E-2</v>
      </c>
      <c r="Y108" s="75">
        <v>4.915331755080242</v>
      </c>
      <c r="Z108" s="74">
        <v>31.433224071112733</v>
      </c>
      <c r="AA108" s="74">
        <v>5.663621122828836</v>
      </c>
      <c r="AB108" s="75">
        <v>37.096845193941569</v>
      </c>
      <c r="AC108" s="75">
        <v>6.1942467150716016</v>
      </c>
      <c r="AD108" s="75">
        <v>3.1489150749627077</v>
      </c>
      <c r="AE108" s="75">
        <v>21.83068600044534</v>
      </c>
      <c r="AF108" s="75">
        <v>19.097110502779127</v>
      </c>
      <c r="AG108" s="74">
        <v>12.890667437714292</v>
      </c>
      <c r="AH108" s="74">
        <v>10.375726392788025</v>
      </c>
      <c r="AI108" s="74">
        <v>7.4199984372804177</v>
      </c>
      <c r="AJ108" s="75">
        <f t="shared" si="4"/>
        <v>30.686392267782736</v>
      </c>
      <c r="AK108" s="74">
        <v>3.1503955652733509</v>
      </c>
      <c r="AL108" s="74">
        <v>1.8364457729076944</v>
      </c>
      <c r="AM108" s="75">
        <v>4.986841338181045</v>
      </c>
      <c r="AN108" s="244">
        <f t="shared" si="5"/>
        <v>234.39616192172068</v>
      </c>
      <c r="AO108" s="74">
        <f>(AN108/$AN$133)*PIB_2018_DANE!$Q$22</f>
        <v>23.188071824915049</v>
      </c>
      <c r="AP108" s="75">
        <f t="shared" si="6"/>
        <v>257.58423374663573</v>
      </c>
      <c r="AQ108" s="245">
        <f t="shared" si="7"/>
        <v>1.8156832195011293E-3</v>
      </c>
      <c r="AZ108" s="203"/>
      <c r="BA108" s="204"/>
      <c r="BB108" s="203"/>
    </row>
    <row r="109" spans="1:54" x14ac:dyDescent="0.3">
      <c r="A109" s="79" t="s">
        <v>18</v>
      </c>
      <c r="B109" s="210" t="s">
        <v>8</v>
      </c>
      <c r="C109" s="133" t="s">
        <v>64</v>
      </c>
      <c r="D109" s="213" t="s">
        <v>40</v>
      </c>
      <c r="E109" s="243" t="s">
        <v>480</v>
      </c>
      <c r="F109" s="212" t="s">
        <v>170</v>
      </c>
      <c r="G109" s="211" t="s">
        <v>296</v>
      </c>
      <c r="H109" s="74">
        <v>50.580482226227396</v>
      </c>
      <c r="I109" s="74">
        <v>45.787787678627531</v>
      </c>
      <c r="J109" s="74">
        <v>6.6535721976746931</v>
      </c>
      <c r="K109" s="74">
        <v>5.3291294190305153E-3</v>
      </c>
      <c r="L109" s="74">
        <v>0</v>
      </c>
      <c r="M109" s="75">
        <v>103.02717123194864</v>
      </c>
      <c r="N109" s="74">
        <v>0</v>
      </c>
      <c r="O109" s="74">
        <v>0</v>
      </c>
      <c r="P109" s="74">
        <v>0</v>
      </c>
      <c r="Q109" s="74">
        <v>0</v>
      </c>
      <c r="R109" s="75">
        <v>0</v>
      </c>
      <c r="S109" s="75">
        <v>4.2909276477679468</v>
      </c>
      <c r="T109" s="74">
        <v>2.2821237197918181</v>
      </c>
      <c r="U109" s="74">
        <v>0.88489311253094116</v>
      </c>
      <c r="V109" s="75">
        <v>3.1670168323227594</v>
      </c>
      <c r="W109" s="74">
        <v>5.5786171060161092</v>
      </c>
      <c r="X109" s="74">
        <v>4.0846064486250446</v>
      </c>
      <c r="Y109" s="75">
        <v>9.6632235546411547</v>
      </c>
      <c r="Z109" s="74">
        <v>23.478628925138196</v>
      </c>
      <c r="AA109" s="74">
        <v>6.1138110841831717</v>
      </c>
      <c r="AB109" s="75">
        <v>29.592440009321368</v>
      </c>
      <c r="AC109" s="75">
        <v>5.2846860237402611</v>
      </c>
      <c r="AD109" s="75">
        <v>1.3677311442737521</v>
      </c>
      <c r="AE109" s="75">
        <v>22.266510690067566</v>
      </c>
      <c r="AF109" s="75">
        <v>15.318849627396611</v>
      </c>
      <c r="AG109" s="74">
        <v>8.8494545147268511</v>
      </c>
      <c r="AH109" s="74">
        <v>13.823866826770315</v>
      </c>
      <c r="AI109" s="74">
        <v>8.4915318903621397</v>
      </c>
      <c r="AJ109" s="75">
        <f t="shared" si="4"/>
        <v>31.164853231859304</v>
      </c>
      <c r="AK109" s="74">
        <v>3.4288239329569672</v>
      </c>
      <c r="AL109" s="74">
        <v>1.4622993477950565</v>
      </c>
      <c r="AM109" s="75">
        <v>4.8911232807520237</v>
      </c>
      <c r="AN109" s="244">
        <f t="shared" si="5"/>
        <v>230.03453327409136</v>
      </c>
      <c r="AO109" s="74">
        <f>(AN109/$AN$133)*PIB_2018_DANE!$Q$22</f>
        <v>22.756589681497481</v>
      </c>
      <c r="AP109" s="75">
        <f t="shared" si="6"/>
        <v>252.79112295558883</v>
      </c>
      <c r="AQ109" s="245">
        <f t="shared" si="7"/>
        <v>1.7818971033793103E-3</v>
      </c>
      <c r="AZ109" s="203"/>
      <c r="BA109" s="204"/>
      <c r="BB109" s="203"/>
    </row>
    <row r="110" spans="1:54" x14ac:dyDescent="0.3">
      <c r="A110" s="79" t="s">
        <v>18</v>
      </c>
      <c r="B110" s="210" t="s">
        <v>8</v>
      </c>
      <c r="C110" s="133" t="s">
        <v>64</v>
      </c>
      <c r="D110" s="213" t="s">
        <v>40</v>
      </c>
      <c r="E110" s="243" t="s">
        <v>480</v>
      </c>
      <c r="F110" s="212" t="s">
        <v>171</v>
      </c>
      <c r="G110" s="211" t="s">
        <v>297</v>
      </c>
      <c r="H110" s="74">
        <v>97.339390690833795</v>
      </c>
      <c r="I110" s="74">
        <v>64.899758534034135</v>
      </c>
      <c r="J110" s="74">
        <v>23.079472693983469</v>
      </c>
      <c r="K110" s="74">
        <v>4.4399597590596779E-2</v>
      </c>
      <c r="L110" s="74">
        <v>0</v>
      </c>
      <c r="M110" s="75">
        <v>185.36302151644199</v>
      </c>
      <c r="N110" s="74">
        <v>0</v>
      </c>
      <c r="O110" s="74">
        <v>0</v>
      </c>
      <c r="P110" s="74">
        <v>0</v>
      </c>
      <c r="Q110" s="74">
        <v>0</v>
      </c>
      <c r="R110" s="75">
        <v>0</v>
      </c>
      <c r="S110" s="75">
        <v>15.614465963200896</v>
      </c>
      <c r="T110" s="74">
        <v>5.8677602274149354</v>
      </c>
      <c r="U110" s="74">
        <v>0.9445733012119244</v>
      </c>
      <c r="V110" s="75">
        <v>6.8123335286268603</v>
      </c>
      <c r="W110" s="74">
        <v>32.567731054065788</v>
      </c>
      <c r="X110" s="74">
        <v>0</v>
      </c>
      <c r="Y110" s="75">
        <v>32.567731054065788</v>
      </c>
      <c r="Z110" s="74">
        <v>29.432690614764216</v>
      </c>
      <c r="AA110" s="74">
        <v>7.5598720332683005</v>
      </c>
      <c r="AB110" s="75">
        <v>36.992562648032518</v>
      </c>
      <c r="AC110" s="75">
        <v>7.1232889301903048</v>
      </c>
      <c r="AD110" s="75">
        <v>2.5417624905288232</v>
      </c>
      <c r="AE110" s="75">
        <v>26.911214965749327</v>
      </c>
      <c r="AF110" s="75">
        <v>21.265312726672931</v>
      </c>
      <c r="AG110" s="74">
        <v>12.569963745062871</v>
      </c>
      <c r="AH110" s="74">
        <v>13.243546809010395</v>
      </c>
      <c r="AI110" s="74">
        <v>9.3961016480379982</v>
      </c>
      <c r="AJ110" s="75">
        <f t="shared" si="4"/>
        <v>35.209612202111266</v>
      </c>
      <c r="AK110" s="74">
        <v>4.6964803751407116</v>
      </c>
      <c r="AL110" s="74">
        <v>2.2697140670424401</v>
      </c>
      <c r="AM110" s="75">
        <v>6.9661944421831521</v>
      </c>
      <c r="AN110" s="244">
        <f t="shared" si="5"/>
        <v>377.36750046780389</v>
      </c>
      <c r="AO110" s="74">
        <f>(AN110/$AN$133)*PIB_2018_DANE!$Q$22</f>
        <v>37.331774690740907</v>
      </c>
      <c r="AP110" s="75">
        <f t="shared" si="6"/>
        <v>414.69927515854482</v>
      </c>
      <c r="AQ110" s="245">
        <f t="shared" si="7"/>
        <v>2.9231700406993008E-3</v>
      </c>
      <c r="AZ110" s="203"/>
      <c r="BA110" s="204"/>
      <c r="BB110" s="203"/>
    </row>
    <row r="111" spans="1:54" x14ac:dyDescent="0.3">
      <c r="A111" s="79" t="s">
        <v>18</v>
      </c>
      <c r="B111" s="210" t="s">
        <v>8</v>
      </c>
      <c r="C111" s="133" t="s">
        <v>64</v>
      </c>
      <c r="D111" s="213" t="s">
        <v>40</v>
      </c>
      <c r="E111" s="243" t="s">
        <v>484</v>
      </c>
      <c r="F111" s="212" t="s">
        <v>172</v>
      </c>
      <c r="G111" s="211" t="s">
        <v>298</v>
      </c>
      <c r="H111" s="74">
        <v>82.074536445264059</v>
      </c>
      <c r="I111" s="74">
        <v>52.576772923120807</v>
      </c>
      <c r="J111" s="74">
        <v>6.7746311920460416</v>
      </c>
      <c r="K111" s="74">
        <v>1.953425266231738E-2</v>
      </c>
      <c r="L111" s="74">
        <v>0</v>
      </c>
      <c r="M111" s="75">
        <v>141.44547481309323</v>
      </c>
      <c r="N111" s="74">
        <v>0</v>
      </c>
      <c r="O111" s="74">
        <v>0</v>
      </c>
      <c r="P111" s="74">
        <v>0</v>
      </c>
      <c r="Q111" s="74">
        <v>0</v>
      </c>
      <c r="R111" s="75">
        <v>0</v>
      </c>
      <c r="S111" s="75">
        <v>9.6545578074247</v>
      </c>
      <c r="T111" s="74">
        <v>18.610073043179113</v>
      </c>
      <c r="U111" s="74">
        <v>0.93045559129633537</v>
      </c>
      <c r="V111" s="75">
        <v>19.54052863447545</v>
      </c>
      <c r="W111" s="74">
        <v>3.6441157707461138</v>
      </c>
      <c r="X111" s="74">
        <v>1.8315589619270909</v>
      </c>
      <c r="Y111" s="75">
        <v>5.4756747326732045</v>
      </c>
      <c r="Z111" s="74">
        <v>31.825979354076541</v>
      </c>
      <c r="AA111" s="74">
        <v>8.5946529543497778</v>
      </c>
      <c r="AB111" s="75">
        <v>40.42063230842632</v>
      </c>
      <c r="AC111" s="75">
        <v>6.1602026912736765</v>
      </c>
      <c r="AD111" s="75">
        <v>2.1866920547360702</v>
      </c>
      <c r="AE111" s="75">
        <v>21.256323435591057</v>
      </c>
      <c r="AF111" s="75">
        <v>19.02360397428377</v>
      </c>
      <c r="AG111" s="74">
        <v>10.547825396000185</v>
      </c>
      <c r="AH111" s="74">
        <v>12.439110994282743</v>
      </c>
      <c r="AI111" s="74">
        <v>8.4668168696606152</v>
      </c>
      <c r="AJ111" s="75">
        <f t="shared" si="4"/>
        <v>31.453753259943543</v>
      </c>
      <c r="AK111" s="74">
        <v>4.0112428633259629</v>
      </c>
      <c r="AL111" s="74">
        <v>1.5485120077557628</v>
      </c>
      <c r="AM111" s="75">
        <v>5.5597548710817257</v>
      </c>
      <c r="AN111" s="244">
        <f t="shared" si="5"/>
        <v>302.17719858300273</v>
      </c>
      <c r="AO111" s="74">
        <f>(AN111/$AN$133)*PIB_2018_DANE!$Q$22</f>
        <v>29.893435656742206</v>
      </c>
      <c r="AP111" s="75">
        <f t="shared" si="6"/>
        <v>332.07063423974495</v>
      </c>
      <c r="AQ111" s="245">
        <f t="shared" si="7"/>
        <v>2.3407297469582684E-3</v>
      </c>
      <c r="AZ111" s="203"/>
      <c r="BA111" s="204"/>
      <c r="BB111" s="203"/>
    </row>
    <row r="112" spans="1:54" x14ac:dyDescent="0.3">
      <c r="A112" s="79" t="s">
        <v>18</v>
      </c>
      <c r="B112" s="210" t="s">
        <v>8</v>
      </c>
      <c r="C112" s="133" t="s">
        <v>64</v>
      </c>
      <c r="D112" s="213" t="s">
        <v>40</v>
      </c>
      <c r="E112" s="243" t="s">
        <v>480</v>
      </c>
      <c r="F112" s="212" t="s">
        <v>173</v>
      </c>
      <c r="G112" s="211" t="s">
        <v>299</v>
      </c>
      <c r="H112" s="74">
        <v>8.0745169440002851</v>
      </c>
      <c r="I112" s="74">
        <v>123.52745349159355</v>
      </c>
      <c r="J112" s="74">
        <v>29.115078836634932</v>
      </c>
      <c r="K112" s="74">
        <v>0.20779863390939809</v>
      </c>
      <c r="L112" s="74">
        <v>0</v>
      </c>
      <c r="M112" s="75">
        <v>160.92484790613818</v>
      </c>
      <c r="N112" s="74">
        <v>0</v>
      </c>
      <c r="O112" s="74">
        <v>0</v>
      </c>
      <c r="P112" s="74">
        <v>0</v>
      </c>
      <c r="Q112" s="74">
        <v>0</v>
      </c>
      <c r="R112" s="75">
        <v>0</v>
      </c>
      <c r="S112" s="75">
        <v>10.508303827260882</v>
      </c>
      <c r="T112" s="74">
        <v>5.6000292343504894</v>
      </c>
      <c r="U112" s="74">
        <v>1.9442873766380062</v>
      </c>
      <c r="V112" s="75">
        <v>7.5443166109884956</v>
      </c>
      <c r="W112" s="74">
        <v>20.226084659780394</v>
      </c>
      <c r="X112" s="74">
        <v>0</v>
      </c>
      <c r="Y112" s="75">
        <v>20.226084659780394</v>
      </c>
      <c r="Z112" s="74">
        <v>42.597335837052789</v>
      </c>
      <c r="AA112" s="74">
        <v>8.7317170235163957</v>
      </c>
      <c r="AB112" s="75">
        <v>51.329052860569185</v>
      </c>
      <c r="AC112" s="75">
        <v>10.656237684022209</v>
      </c>
      <c r="AD112" s="75">
        <v>4.4681557515686405</v>
      </c>
      <c r="AE112" s="75">
        <v>42.299858778735413</v>
      </c>
      <c r="AF112" s="75">
        <v>29.326365608287059</v>
      </c>
      <c r="AG112" s="74">
        <v>17.330105257541639</v>
      </c>
      <c r="AH112" s="74">
        <v>26.255421254666977</v>
      </c>
      <c r="AI112" s="74">
        <v>16.197126122415749</v>
      </c>
      <c r="AJ112" s="75">
        <f t="shared" si="4"/>
        <v>59.782652634624363</v>
      </c>
      <c r="AK112" s="74">
        <v>6.6188363316585219</v>
      </c>
      <c r="AL112" s="74">
        <v>4.2443155672963089</v>
      </c>
      <c r="AM112" s="75">
        <v>10.863151898954831</v>
      </c>
      <c r="AN112" s="244">
        <f t="shared" si="5"/>
        <v>407.92902822092964</v>
      </c>
      <c r="AO112" s="74">
        <f>(AN112/$AN$133)*PIB_2018_DANE!$Q$22</f>
        <v>40.355130085336832</v>
      </c>
      <c r="AP112" s="75">
        <f t="shared" si="6"/>
        <v>448.28415830626648</v>
      </c>
      <c r="AQ112" s="245">
        <f t="shared" si="7"/>
        <v>3.1599062254931455E-3</v>
      </c>
      <c r="AZ112" s="203"/>
      <c r="BA112" s="204"/>
      <c r="BB112" s="203"/>
    </row>
    <row r="113" spans="1:54" x14ac:dyDescent="0.3">
      <c r="A113" s="79" t="s">
        <v>18</v>
      </c>
      <c r="B113" s="210" t="s">
        <v>8</v>
      </c>
      <c r="C113" s="133" t="s">
        <v>65</v>
      </c>
      <c r="D113" s="213" t="s">
        <v>41</v>
      </c>
      <c r="E113" s="243" t="s">
        <v>483</v>
      </c>
      <c r="F113" s="212" t="s">
        <v>174</v>
      </c>
      <c r="G113" s="211" t="s">
        <v>300</v>
      </c>
      <c r="H113" s="74">
        <v>7.3663985678760495</v>
      </c>
      <c r="I113" s="74">
        <v>8.9052310817035689</v>
      </c>
      <c r="J113" s="74">
        <v>6.5617805925022648</v>
      </c>
      <c r="K113" s="74">
        <v>2.3856637890180027E-2</v>
      </c>
      <c r="L113" s="74">
        <v>0</v>
      </c>
      <c r="M113" s="75">
        <v>22.857266879972062</v>
      </c>
      <c r="N113" s="74">
        <v>0</v>
      </c>
      <c r="O113" s="74">
        <v>0</v>
      </c>
      <c r="P113" s="74">
        <v>0</v>
      </c>
      <c r="Q113" s="74">
        <v>0</v>
      </c>
      <c r="R113" s="75">
        <v>0</v>
      </c>
      <c r="S113" s="75">
        <v>2.5588241673960228</v>
      </c>
      <c r="T113" s="74">
        <v>0.7621603086515526</v>
      </c>
      <c r="U113" s="74">
        <v>0.32061788002101688</v>
      </c>
      <c r="V113" s="75">
        <v>1.0827781886725696</v>
      </c>
      <c r="W113" s="74">
        <v>8.8599232562053363</v>
      </c>
      <c r="X113" s="74">
        <v>6.3406159201263718E-2</v>
      </c>
      <c r="Y113" s="75">
        <v>8.9233294154066005</v>
      </c>
      <c r="Z113" s="74">
        <v>6.9045994997646858</v>
      </c>
      <c r="AA113" s="74">
        <v>2.2886384269163966</v>
      </c>
      <c r="AB113" s="75">
        <v>9.193237926681082</v>
      </c>
      <c r="AC113" s="75">
        <v>1.7019786218250921</v>
      </c>
      <c r="AD113" s="75">
        <v>0.57878967037629803</v>
      </c>
      <c r="AE113" s="75">
        <v>8.3374918161756444</v>
      </c>
      <c r="AF113" s="75">
        <v>5.1364846175138954</v>
      </c>
      <c r="AG113" s="74">
        <v>4.009426381542923</v>
      </c>
      <c r="AH113" s="74">
        <v>3.2588161312354709</v>
      </c>
      <c r="AI113" s="74">
        <v>2.4220720287495658</v>
      </c>
      <c r="AJ113" s="75">
        <f t="shared" si="4"/>
        <v>9.6903145415279592</v>
      </c>
      <c r="AK113" s="74">
        <v>0.94950958419985154</v>
      </c>
      <c r="AL113" s="74">
        <v>1.0123210168690653</v>
      </c>
      <c r="AM113" s="75">
        <v>1.9618306010689168</v>
      </c>
      <c r="AN113" s="244">
        <f t="shared" si="5"/>
        <v>72.022326446616148</v>
      </c>
      <c r="AO113" s="74">
        <f>(AN113/$AN$133)*PIB_2018_DANE!$Q$22</f>
        <v>7.1249412317568126</v>
      </c>
      <c r="AP113" s="75">
        <f t="shared" si="6"/>
        <v>79.147267678372955</v>
      </c>
      <c r="AQ113" s="245">
        <f t="shared" si="7"/>
        <v>5.5790047279965875E-4</v>
      </c>
      <c r="AZ113" s="203"/>
      <c r="BA113" s="204"/>
      <c r="BB113" s="203"/>
    </row>
    <row r="114" spans="1:54" x14ac:dyDescent="0.3">
      <c r="A114" s="79" t="s">
        <v>18</v>
      </c>
      <c r="B114" s="210" t="s">
        <v>8</v>
      </c>
      <c r="C114" s="133" t="s">
        <v>65</v>
      </c>
      <c r="D114" s="213" t="s">
        <v>41</v>
      </c>
      <c r="E114" s="243" t="s">
        <v>483</v>
      </c>
      <c r="F114" s="212" t="s">
        <v>175</v>
      </c>
      <c r="G114" s="211" t="s">
        <v>301</v>
      </c>
      <c r="H114" s="74">
        <v>13.01913906248531</v>
      </c>
      <c r="I114" s="74">
        <v>20.717555035528626</v>
      </c>
      <c r="J114" s="74">
        <v>16.592681725667894</v>
      </c>
      <c r="K114" s="74">
        <v>0</v>
      </c>
      <c r="L114" s="74">
        <v>0</v>
      </c>
      <c r="M114" s="75">
        <v>50.329375823681829</v>
      </c>
      <c r="N114" s="74">
        <v>0</v>
      </c>
      <c r="O114" s="74">
        <v>0</v>
      </c>
      <c r="P114" s="74">
        <v>0</v>
      </c>
      <c r="Q114" s="74">
        <v>0</v>
      </c>
      <c r="R114" s="75">
        <v>0</v>
      </c>
      <c r="S114" s="75">
        <v>13.715800680771453</v>
      </c>
      <c r="T114" s="74">
        <v>23.652911105268256</v>
      </c>
      <c r="U114" s="74">
        <v>0.79781704926483432</v>
      </c>
      <c r="V114" s="75">
        <v>24.450728154533088</v>
      </c>
      <c r="W114" s="74">
        <v>8.4912857194747549</v>
      </c>
      <c r="X114" s="74">
        <v>0.13937484181739274</v>
      </c>
      <c r="Y114" s="75">
        <v>8.6306605612921476</v>
      </c>
      <c r="Z114" s="74">
        <v>23.34442127961886</v>
      </c>
      <c r="AA114" s="74">
        <v>7.3587419795329687</v>
      </c>
      <c r="AB114" s="75">
        <v>30.703163259151829</v>
      </c>
      <c r="AC114" s="75">
        <v>5.7253508349020938</v>
      </c>
      <c r="AD114" s="75">
        <v>2.6969252026029134</v>
      </c>
      <c r="AE114" s="75">
        <v>21.636886110640422</v>
      </c>
      <c r="AF114" s="75">
        <v>16.370872023866024</v>
      </c>
      <c r="AG114" s="74">
        <v>10.800038042962852</v>
      </c>
      <c r="AH114" s="74">
        <v>9.0417006428754085</v>
      </c>
      <c r="AI114" s="74">
        <v>5.8635013557665232</v>
      </c>
      <c r="AJ114" s="75">
        <f t="shared" si="4"/>
        <v>25.705240041604782</v>
      </c>
      <c r="AK114" s="74">
        <v>2.7306157976989196</v>
      </c>
      <c r="AL114" s="74">
        <v>2.656469978749513</v>
      </c>
      <c r="AM114" s="75">
        <v>5.3870857764484326</v>
      </c>
      <c r="AN114" s="244">
        <f t="shared" si="5"/>
        <v>205.35208846949499</v>
      </c>
      <c r="AO114" s="74">
        <f>(AN114/$AN$133)*PIB_2018_DANE!$Q$22</f>
        <v>20.314833390562043</v>
      </c>
      <c r="AP114" s="75">
        <f t="shared" si="6"/>
        <v>225.66692186005702</v>
      </c>
      <c r="AQ114" s="245">
        <f t="shared" si="7"/>
        <v>1.5907015629722317E-3</v>
      </c>
      <c r="AZ114" s="203"/>
      <c r="BA114" s="204"/>
      <c r="BB114" s="203"/>
    </row>
    <row r="115" spans="1:54" x14ac:dyDescent="0.3">
      <c r="A115" s="79" t="s">
        <v>18</v>
      </c>
      <c r="B115" s="210" t="s">
        <v>8</v>
      </c>
      <c r="C115" s="133" t="s">
        <v>65</v>
      </c>
      <c r="D115" s="213" t="s">
        <v>41</v>
      </c>
      <c r="E115" s="243" t="s">
        <v>483</v>
      </c>
      <c r="F115" s="212" t="s">
        <v>176</v>
      </c>
      <c r="G115" s="211" t="s">
        <v>302</v>
      </c>
      <c r="H115" s="74">
        <v>0</v>
      </c>
      <c r="I115" s="74">
        <v>1.8960695352132</v>
      </c>
      <c r="J115" s="74">
        <v>2.7346719715945151</v>
      </c>
      <c r="K115" s="74">
        <v>0</v>
      </c>
      <c r="L115" s="74">
        <v>0</v>
      </c>
      <c r="M115" s="75">
        <v>4.6307415068077153</v>
      </c>
      <c r="N115" s="74">
        <v>0</v>
      </c>
      <c r="O115" s="74">
        <v>0</v>
      </c>
      <c r="P115" s="74">
        <v>6.3574063508454897</v>
      </c>
      <c r="Q115" s="74">
        <v>0</v>
      </c>
      <c r="R115" s="75">
        <v>6.3574063508454897</v>
      </c>
      <c r="S115" s="75">
        <v>6.2290057293501304</v>
      </c>
      <c r="T115" s="74">
        <v>3.9988545860224902</v>
      </c>
      <c r="U115" s="74">
        <v>1.8394669453966486</v>
      </c>
      <c r="V115" s="75">
        <v>5.8383215314191386</v>
      </c>
      <c r="W115" s="74">
        <v>7.1241108934933441</v>
      </c>
      <c r="X115" s="74">
        <v>0.51536709519128221</v>
      </c>
      <c r="Y115" s="75">
        <v>7.639477988684626</v>
      </c>
      <c r="Z115" s="74">
        <v>30.350410004185168</v>
      </c>
      <c r="AA115" s="74">
        <v>6.8282536340485436</v>
      </c>
      <c r="AB115" s="75">
        <v>37.178663638233715</v>
      </c>
      <c r="AC115" s="75">
        <v>3.8174691144715216</v>
      </c>
      <c r="AD115" s="75">
        <v>1.5847355431858074</v>
      </c>
      <c r="AE115" s="75">
        <v>15.171036765838645</v>
      </c>
      <c r="AF115" s="75">
        <v>12.610465049557209</v>
      </c>
      <c r="AG115" s="74">
        <v>7.9337821506733182</v>
      </c>
      <c r="AH115" s="74">
        <v>5.9966972771290523</v>
      </c>
      <c r="AI115" s="74">
        <v>4.2268177626432335</v>
      </c>
      <c r="AJ115" s="75">
        <f t="shared" si="4"/>
        <v>18.157297190445604</v>
      </c>
      <c r="AK115" s="74">
        <v>1.6243560544376126</v>
      </c>
      <c r="AL115" s="74">
        <v>1.370124134900373</v>
      </c>
      <c r="AM115" s="75">
        <v>2.9944801893379855</v>
      </c>
      <c r="AN115" s="244">
        <f t="shared" si="5"/>
        <v>122.2091005981776</v>
      </c>
      <c r="AO115" s="74">
        <f>(AN115/$AN$133)*PIB_2018_DANE!$Q$22</f>
        <v>12.089760255013003</v>
      </c>
      <c r="AP115" s="75">
        <f t="shared" si="6"/>
        <v>134.2988608531906</v>
      </c>
      <c r="AQ115" s="245">
        <f t="shared" si="7"/>
        <v>9.4665804852444744E-4</v>
      </c>
      <c r="AZ115" s="203"/>
      <c r="BA115" s="204"/>
      <c r="BB115" s="203"/>
    </row>
    <row r="116" spans="1:54" x14ac:dyDescent="0.3">
      <c r="A116" s="79" t="s">
        <v>18</v>
      </c>
      <c r="B116" s="210" t="s">
        <v>8</v>
      </c>
      <c r="C116" s="133" t="s">
        <v>65</v>
      </c>
      <c r="D116" s="213" t="s">
        <v>41</v>
      </c>
      <c r="E116" s="243" t="s">
        <v>483</v>
      </c>
      <c r="F116" s="212" t="s">
        <v>177</v>
      </c>
      <c r="G116" s="211" t="s">
        <v>303</v>
      </c>
      <c r="H116" s="74">
        <v>16.337743745395777</v>
      </c>
      <c r="I116" s="74">
        <v>11.614612705483225</v>
      </c>
      <c r="J116" s="74">
        <v>0.76049253851201037</v>
      </c>
      <c r="K116" s="74">
        <v>0</v>
      </c>
      <c r="L116" s="74">
        <v>0</v>
      </c>
      <c r="M116" s="75">
        <v>28.712848989391013</v>
      </c>
      <c r="N116" s="74">
        <v>0</v>
      </c>
      <c r="O116" s="74">
        <v>0</v>
      </c>
      <c r="P116" s="74">
        <v>0</v>
      </c>
      <c r="Q116" s="74">
        <v>0</v>
      </c>
      <c r="R116" s="75">
        <v>0</v>
      </c>
      <c r="S116" s="75">
        <v>6.5671833109553814</v>
      </c>
      <c r="T116" s="74">
        <v>0.84058934491597392</v>
      </c>
      <c r="U116" s="74">
        <v>0.15335532883700742</v>
      </c>
      <c r="V116" s="75">
        <v>0.99394467375298134</v>
      </c>
      <c r="W116" s="74">
        <v>6.4741491751753584</v>
      </c>
      <c r="X116" s="74">
        <v>1.179042342978927</v>
      </c>
      <c r="Y116" s="75">
        <v>7.6531915181542853</v>
      </c>
      <c r="Z116" s="74">
        <v>7.579895860327504</v>
      </c>
      <c r="AA116" s="74">
        <v>2.511187430463949</v>
      </c>
      <c r="AB116" s="75">
        <v>10.091083290791452</v>
      </c>
      <c r="AC116" s="75">
        <v>2.1286418668484797</v>
      </c>
      <c r="AD116" s="75">
        <v>0.63757761011754588</v>
      </c>
      <c r="AE116" s="75">
        <v>11.093010297746652</v>
      </c>
      <c r="AF116" s="75">
        <v>6.5198380329273098</v>
      </c>
      <c r="AG116" s="74">
        <v>4.7902005219977166</v>
      </c>
      <c r="AH116" s="74">
        <v>4.8720565324875658</v>
      </c>
      <c r="AI116" s="74">
        <v>2.9476781356686899</v>
      </c>
      <c r="AJ116" s="75">
        <f t="shared" si="4"/>
        <v>12.609935190153973</v>
      </c>
      <c r="AK116" s="74">
        <v>1.3372810504859811</v>
      </c>
      <c r="AL116" s="74">
        <v>0.70862471180834574</v>
      </c>
      <c r="AM116" s="75">
        <v>2.0459057622943266</v>
      </c>
      <c r="AN116" s="244">
        <f t="shared" si="5"/>
        <v>89.053160543133401</v>
      </c>
      <c r="AO116" s="74">
        <f>(AN116/$AN$133)*PIB_2018_DANE!$Q$22</f>
        <v>8.809747847319656</v>
      </c>
      <c r="AP116" s="75">
        <f t="shared" si="6"/>
        <v>97.862908390453057</v>
      </c>
      <c r="AQ116" s="245">
        <f t="shared" si="7"/>
        <v>6.8982498653585649E-4</v>
      </c>
      <c r="AZ116" s="203"/>
      <c r="BA116" s="204"/>
      <c r="BB116" s="203"/>
    </row>
    <row r="117" spans="1:54" x14ac:dyDescent="0.3">
      <c r="A117" s="79" t="s">
        <v>18</v>
      </c>
      <c r="B117" s="210" t="s">
        <v>8</v>
      </c>
      <c r="C117" s="133" t="s">
        <v>65</v>
      </c>
      <c r="D117" s="213" t="s">
        <v>41</v>
      </c>
      <c r="E117" s="243" t="s">
        <v>483</v>
      </c>
      <c r="F117" s="212" t="s">
        <v>178</v>
      </c>
      <c r="G117" s="211" t="s">
        <v>304</v>
      </c>
      <c r="H117" s="74">
        <v>13.130692593934192</v>
      </c>
      <c r="I117" s="74">
        <v>9.6300029774480489</v>
      </c>
      <c r="J117" s="74">
        <v>1.861604699796952</v>
      </c>
      <c r="K117" s="74">
        <v>0.11143474599528559</v>
      </c>
      <c r="L117" s="74">
        <v>0</v>
      </c>
      <c r="M117" s="75">
        <v>24.733735017174478</v>
      </c>
      <c r="N117" s="74">
        <v>0</v>
      </c>
      <c r="O117" s="74">
        <v>0</v>
      </c>
      <c r="P117" s="74">
        <v>0</v>
      </c>
      <c r="Q117" s="74">
        <v>0</v>
      </c>
      <c r="R117" s="75">
        <v>0</v>
      </c>
      <c r="S117" s="75">
        <v>0.68540354150637128</v>
      </c>
      <c r="T117" s="74">
        <v>1.1169305898674942</v>
      </c>
      <c r="U117" s="74">
        <v>0.45159892971394522</v>
      </c>
      <c r="V117" s="75">
        <v>1.5685295195814395</v>
      </c>
      <c r="W117" s="74">
        <v>11.805485398486192</v>
      </c>
      <c r="X117" s="74">
        <v>1.765179765595787</v>
      </c>
      <c r="Y117" s="75">
        <v>13.57066516408198</v>
      </c>
      <c r="Z117" s="74">
        <v>5.8586824321443771</v>
      </c>
      <c r="AA117" s="74">
        <v>1.4037711987442472</v>
      </c>
      <c r="AB117" s="75">
        <v>7.2624536308886238</v>
      </c>
      <c r="AC117" s="75">
        <v>3.1156513199917302</v>
      </c>
      <c r="AD117" s="75">
        <v>0.67590289661923275</v>
      </c>
      <c r="AE117" s="75">
        <v>9.7234973022021158</v>
      </c>
      <c r="AF117" s="75">
        <v>7.6326124987510688</v>
      </c>
      <c r="AG117" s="74">
        <v>7.9685169868519701</v>
      </c>
      <c r="AH117" s="74">
        <v>6.4936932391891302</v>
      </c>
      <c r="AI117" s="74">
        <v>3.9406727451877859</v>
      </c>
      <c r="AJ117" s="75">
        <f t="shared" si="4"/>
        <v>18.402882971228884</v>
      </c>
      <c r="AK117" s="74">
        <v>1.7344615301512785</v>
      </c>
      <c r="AL117" s="74">
        <v>0.49917898418026324</v>
      </c>
      <c r="AM117" s="75">
        <v>2.2336405143315416</v>
      </c>
      <c r="AN117" s="244">
        <f t="shared" si="5"/>
        <v>89.604974376357475</v>
      </c>
      <c r="AO117" s="74">
        <f>(AN117/$AN$133)*PIB_2018_DANE!$Q$22</f>
        <v>8.86433704662171</v>
      </c>
      <c r="AP117" s="75">
        <f t="shared" si="6"/>
        <v>98.469311422979189</v>
      </c>
      <c r="AQ117" s="245">
        <f t="shared" si="7"/>
        <v>6.940994554907199E-4</v>
      </c>
      <c r="AZ117" s="203"/>
      <c r="BA117" s="204"/>
      <c r="BB117" s="203"/>
    </row>
    <row r="118" spans="1:54" x14ac:dyDescent="0.3">
      <c r="A118" s="79" t="s">
        <v>18</v>
      </c>
      <c r="B118" s="210" t="s">
        <v>8</v>
      </c>
      <c r="C118" s="133" t="s">
        <v>65</v>
      </c>
      <c r="D118" s="213" t="s">
        <v>41</v>
      </c>
      <c r="E118" s="243" t="s">
        <v>483</v>
      </c>
      <c r="F118" s="212" t="s">
        <v>179</v>
      </c>
      <c r="G118" s="211" t="s">
        <v>305</v>
      </c>
      <c r="H118" s="74">
        <v>27.866598880809065</v>
      </c>
      <c r="I118" s="74">
        <v>33.22130069610931</v>
      </c>
      <c r="J118" s="74">
        <v>10.819996034660791</v>
      </c>
      <c r="K118" s="74">
        <v>5.3161746292825954E-2</v>
      </c>
      <c r="L118" s="74">
        <v>0</v>
      </c>
      <c r="M118" s="75">
        <v>71.961057357871994</v>
      </c>
      <c r="N118" s="74">
        <v>0</v>
      </c>
      <c r="O118" s="74">
        <v>0</v>
      </c>
      <c r="P118" s="74">
        <v>0</v>
      </c>
      <c r="Q118" s="74">
        <v>0</v>
      </c>
      <c r="R118" s="75">
        <v>0</v>
      </c>
      <c r="S118" s="75">
        <v>48.917251184222877</v>
      </c>
      <c r="T118" s="74">
        <v>5.2613336383792788</v>
      </c>
      <c r="U118" s="74">
        <v>1.7974733688738747</v>
      </c>
      <c r="V118" s="75">
        <v>7.0588070072531535</v>
      </c>
      <c r="W118" s="74">
        <v>6.7519704565666059</v>
      </c>
      <c r="X118" s="74">
        <v>2.0131504211337132</v>
      </c>
      <c r="Y118" s="75">
        <v>8.7651208777003191</v>
      </c>
      <c r="Z118" s="74">
        <v>53.198925008941309</v>
      </c>
      <c r="AA118" s="74">
        <v>22.574768818047467</v>
      </c>
      <c r="AB118" s="75">
        <v>75.773693826988776</v>
      </c>
      <c r="AC118" s="75">
        <v>10.657928641084283</v>
      </c>
      <c r="AD118" s="75">
        <v>4.8058433764508717</v>
      </c>
      <c r="AE118" s="75">
        <v>32.006384315142292</v>
      </c>
      <c r="AF118" s="75">
        <v>30.404112115920448</v>
      </c>
      <c r="AG118" s="74">
        <v>18.157103579888361</v>
      </c>
      <c r="AH118" s="74">
        <v>16.599408273730699</v>
      </c>
      <c r="AI118" s="74">
        <v>10.827925180679749</v>
      </c>
      <c r="AJ118" s="75">
        <f t="shared" si="4"/>
        <v>45.584437034298809</v>
      </c>
      <c r="AK118" s="74">
        <v>5.3619364754815146</v>
      </c>
      <c r="AL118" s="74">
        <v>4.7631449224753091</v>
      </c>
      <c r="AM118" s="75">
        <v>10.125081397956823</v>
      </c>
      <c r="AN118" s="244">
        <f t="shared" si="5"/>
        <v>346.05971713489066</v>
      </c>
      <c r="AO118" s="74">
        <f>(AN118/$AN$133)*PIB_2018_DANE!$Q$22</f>
        <v>34.234594589110593</v>
      </c>
      <c r="AP118" s="75">
        <f t="shared" si="6"/>
        <v>380.29431172400126</v>
      </c>
      <c r="AQ118" s="245">
        <f t="shared" si="7"/>
        <v>2.6806531992489202E-3</v>
      </c>
      <c r="AZ118" s="203"/>
      <c r="BA118" s="204"/>
      <c r="BB118" s="203"/>
    </row>
    <row r="119" spans="1:54" x14ac:dyDescent="0.3">
      <c r="A119" s="79" t="s">
        <v>18</v>
      </c>
      <c r="B119" s="210" t="s">
        <v>8</v>
      </c>
      <c r="C119" s="133" t="s">
        <v>65</v>
      </c>
      <c r="D119" s="213" t="s">
        <v>41</v>
      </c>
      <c r="E119" s="243" t="s">
        <v>483</v>
      </c>
      <c r="F119" s="212" t="s">
        <v>180</v>
      </c>
      <c r="G119" s="211" t="s">
        <v>306</v>
      </c>
      <c r="H119" s="74">
        <v>16.599235230629112</v>
      </c>
      <c r="I119" s="74">
        <v>21.108314170380122</v>
      </c>
      <c r="J119" s="74">
        <v>9.8998462081200049</v>
      </c>
      <c r="K119" s="74">
        <v>1.7450494359833844E-2</v>
      </c>
      <c r="L119" s="74">
        <v>0</v>
      </c>
      <c r="M119" s="75">
        <v>47.624846103489077</v>
      </c>
      <c r="N119" s="74">
        <v>0</v>
      </c>
      <c r="O119" s="74">
        <v>0</v>
      </c>
      <c r="P119" s="74">
        <v>0</v>
      </c>
      <c r="Q119" s="74">
        <v>0</v>
      </c>
      <c r="R119" s="75">
        <v>0</v>
      </c>
      <c r="S119" s="75">
        <v>5.5316442122245544</v>
      </c>
      <c r="T119" s="74">
        <v>4.2600663493380022</v>
      </c>
      <c r="U119" s="74">
        <v>0.80405656202187814</v>
      </c>
      <c r="V119" s="75">
        <v>5.0641229113598802</v>
      </c>
      <c r="W119" s="74">
        <v>6.0053137019556004</v>
      </c>
      <c r="X119" s="74">
        <v>4.5430581000176176</v>
      </c>
      <c r="Y119" s="75">
        <v>10.548371801973218</v>
      </c>
      <c r="Z119" s="74">
        <v>24.487563508802403</v>
      </c>
      <c r="AA119" s="74">
        <v>8.2707762883157141</v>
      </c>
      <c r="AB119" s="75">
        <v>32.758339797118118</v>
      </c>
      <c r="AC119" s="75">
        <v>6.5304557563120538</v>
      </c>
      <c r="AD119" s="75">
        <v>2.7499890627866264</v>
      </c>
      <c r="AE119" s="75">
        <v>29.115584446104982</v>
      </c>
      <c r="AF119" s="75">
        <v>16.867500126174729</v>
      </c>
      <c r="AG119" s="74">
        <v>13.170801560030625</v>
      </c>
      <c r="AH119" s="74">
        <v>11.488999757495325</v>
      </c>
      <c r="AI119" s="74">
        <v>7.5238015242268261</v>
      </c>
      <c r="AJ119" s="75">
        <f t="shared" si="4"/>
        <v>32.183602841752773</v>
      </c>
      <c r="AK119" s="74">
        <v>3.2593222728985416</v>
      </c>
      <c r="AL119" s="74">
        <v>3.9375796794079503</v>
      </c>
      <c r="AM119" s="75">
        <v>7.1969019523064919</v>
      </c>
      <c r="AN119" s="244">
        <f t="shared" si="5"/>
        <v>196.17135901160248</v>
      </c>
      <c r="AO119" s="74">
        <f>(AN119/$AN$133)*PIB_2018_DANE!$Q$22</f>
        <v>19.406612827864354</v>
      </c>
      <c r="AP119" s="75">
        <f t="shared" si="6"/>
        <v>215.57797183946684</v>
      </c>
      <c r="AQ119" s="245">
        <f t="shared" si="7"/>
        <v>1.5195856526995968E-3</v>
      </c>
      <c r="AZ119" s="203"/>
      <c r="BA119" s="204"/>
      <c r="BB119" s="203"/>
    </row>
    <row r="120" spans="1:54" x14ac:dyDescent="0.3">
      <c r="A120" s="79" t="s">
        <v>18</v>
      </c>
      <c r="B120" s="210" t="s">
        <v>8</v>
      </c>
      <c r="C120" s="133" t="s">
        <v>65</v>
      </c>
      <c r="D120" s="213" t="s">
        <v>41</v>
      </c>
      <c r="E120" s="243" t="s">
        <v>483</v>
      </c>
      <c r="F120" s="212" t="s">
        <v>181</v>
      </c>
      <c r="G120" s="211" t="s">
        <v>307</v>
      </c>
      <c r="H120" s="74">
        <v>7.8299773437240363</v>
      </c>
      <c r="I120" s="74">
        <v>14.105268442979227</v>
      </c>
      <c r="J120" s="74">
        <v>5.1455447526320572</v>
      </c>
      <c r="K120" s="74">
        <v>8.7268174574621233E-3</v>
      </c>
      <c r="L120" s="74">
        <v>0</v>
      </c>
      <c r="M120" s="75">
        <v>27.089517356792783</v>
      </c>
      <c r="N120" s="74">
        <v>0</v>
      </c>
      <c r="O120" s="74">
        <v>0</v>
      </c>
      <c r="P120" s="74">
        <v>0</v>
      </c>
      <c r="Q120" s="74">
        <v>0</v>
      </c>
      <c r="R120" s="75">
        <v>0</v>
      </c>
      <c r="S120" s="75">
        <v>8.4239980673627866</v>
      </c>
      <c r="T120" s="74">
        <v>2.3619290582459342</v>
      </c>
      <c r="U120" s="74">
        <v>0.64552639974362791</v>
      </c>
      <c r="V120" s="75">
        <v>3.0074554579895625</v>
      </c>
      <c r="W120" s="74">
        <v>6.1525989941403187</v>
      </c>
      <c r="X120" s="74">
        <v>4.4693426974837118</v>
      </c>
      <c r="Y120" s="75">
        <v>10.621941691624031</v>
      </c>
      <c r="Z120" s="74">
        <v>5.568689097905013</v>
      </c>
      <c r="AA120" s="74">
        <v>1.888156890130692</v>
      </c>
      <c r="AB120" s="75">
        <v>7.4568459880357052</v>
      </c>
      <c r="AC120" s="75">
        <v>2.402567203593351</v>
      </c>
      <c r="AD120" s="75">
        <v>1.2899039570641893</v>
      </c>
      <c r="AE120" s="75">
        <v>9.777763240222626</v>
      </c>
      <c r="AF120" s="75">
        <v>6.8239494048122111</v>
      </c>
      <c r="AG120" s="74">
        <v>5.3210495901283759</v>
      </c>
      <c r="AH120" s="74">
        <v>4.3152569164729799</v>
      </c>
      <c r="AI120" s="74">
        <v>2.7900512258611783</v>
      </c>
      <c r="AJ120" s="75">
        <f t="shared" si="4"/>
        <v>12.426357732462534</v>
      </c>
      <c r="AK120" s="74">
        <v>1.2379859305696568</v>
      </c>
      <c r="AL120" s="74">
        <v>0.78716685966887667</v>
      </c>
      <c r="AM120" s="75">
        <v>2.0251527902385336</v>
      </c>
      <c r="AN120" s="244">
        <f t="shared" si="5"/>
        <v>91.345452890198302</v>
      </c>
      <c r="AO120" s="74">
        <f>(AN120/$AN$133)*PIB_2018_DANE!$Q$22</f>
        <v>9.0365170877016521</v>
      </c>
      <c r="AP120" s="75">
        <f t="shared" si="6"/>
        <v>100.38196997789996</v>
      </c>
      <c r="AQ120" s="245">
        <f t="shared" si="7"/>
        <v>7.0758157740591755E-4</v>
      </c>
      <c r="AZ120" s="203"/>
      <c r="BA120" s="204"/>
      <c r="BB120" s="203"/>
    </row>
    <row r="121" spans="1:54" x14ac:dyDescent="0.3">
      <c r="A121" s="79" t="s">
        <v>18</v>
      </c>
      <c r="B121" s="210" t="s">
        <v>8</v>
      </c>
      <c r="C121" s="133" t="s">
        <v>65</v>
      </c>
      <c r="D121" s="213" t="s">
        <v>41</v>
      </c>
      <c r="E121" s="243" t="s">
        <v>483</v>
      </c>
      <c r="F121" s="212" t="s">
        <v>182</v>
      </c>
      <c r="G121" s="211" t="s">
        <v>308</v>
      </c>
      <c r="H121" s="74">
        <v>4.6034262004809721</v>
      </c>
      <c r="I121" s="74">
        <v>28.102954218532695</v>
      </c>
      <c r="J121" s="74">
        <v>18.434040984427021</v>
      </c>
      <c r="K121" s="74">
        <v>0.13859721068750289</v>
      </c>
      <c r="L121" s="74">
        <v>0</v>
      </c>
      <c r="M121" s="75">
        <v>51.279018614128198</v>
      </c>
      <c r="N121" s="74">
        <v>0</v>
      </c>
      <c r="O121" s="74">
        <v>0</v>
      </c>
      <c r="P121" s="74">
        <v>0</v>
      </c>
      <c r="Q121" s="74">
        <v>0.71166467722124527</v>
      </c>
      <c r="R121" s="75">
        <v>0.71166467722124527</v>
      </c>
      <c r="S121" s="75">
        <v>1.1162231285513524</v>
      </c>
      <c r="T121" s="74">
        <v>1.2332621844115721</v>
      </c>
      <c r="U121" s="74">
        <v>0.4644143070866818</v>
      </c>
      <c r="V121" s="75">
        <v>1.6976764914982541</v>
      </c>
      <c r="W121" s="74">
        <v>3.4178511222042558</v>
      </c>
      <c r="X121" s="74">
        <v>0.4159482682617055</v>
      </c>
      <c r="Y121" s="75">
        <v>3.8337993904659613</v>
      </c>
      <c r="Z121" s="74">
        <v>8.2387661057429629</v>
      </c>
      <c r="AA121" s="74">
        <v>1.3309861270794396</v>
      </c>
      <c r="AB121" s="75">
        <v>9.5697522328224025</v>
      </c>
      <c r="AC121" s="75">
        <v>2.4685147024984881</v>
      </c>
      <c r="AD121" s="75">
        <v>0.83834848416093344</v>
      </c>
      <c r="AE121" s="75">
        <v>10.006716724817386</v>
      </c>
      <c r="AF121" s="75">
        <v>6.4787666136745292</v>
      </c>
      <c r="AG121" s="74">
        <v>5.3826361621939709</v>
      </c>
      <c r="AH121" s="74">
        <v>3.6498739643981928</v>
      </c>
      <c r="AI121" s="74">
        <v>2.6889942523260491</v>
      </c>
      <c r="AJ121" s="75">
        <f t="shared" si="4"/>
        <v>11.721504378918212</v>
      </c>
      <c r="AK121" s="74">
        <v>1.300846147613459</v>
      </c>
      <c r="AL121" s="74">
        <v>0.61786489650284326</v>
      </c>
      <c r="AM121" s="75">
        <v>1.9187110441163022</v>
      </c>
      <c r="AN121" s="244">
        <f t="shared" si="5"/>
        <v>101.64069648287327</v>
      </c>
      <c r="AO121" s="74">
        <f>(AN121/$AN$133)*PIB_2018_DANE!$Q$22</f>
        <v>10.054993012924648</v>
      </c>
      <c r="AP121" s="75">
        <f t="shared" si="6"/>
        <v>111.69568949579792</v>
      </c>
      <c r="AQ121" s="245">
        <f t="shared" si="7"/>
        <v>7.8733075451974414E-4</v>
      </c>
      <c r="AZ121" s="203"/>
      <c r="BA121" s="204"/>
      <c r="BB121" s="203"/>
    </row>
    <row r="122" spans="1:54" x14ac:dyDescent="0.3">
      <c r="A122" s="79" t="s">
        <v>19</v>
      </c>
      <c r="B122" s="210" t="s">
        <v>9</v>
      </c>
      <c r="C122" s="133" t="s">
        <v>66</v>
      </c>
      <c r="D122" s="211" t="s">
        <v>21</v>
      </c>
      <c r="E122" s="243" t="s">
        <v>478</v>
      </c>
      <c r="F122" s="212" t="s">
        <v>183</v>
      </c>
      <c r="G122" s="211" t="s">
        <v>309</v>
      </c>
      <c r="H122" s="74">
        <v>0</v>
      </c>
      <c r="I122" s="74">
        <v>277.47954398384616</v>
      </c>
      <c r="J122" s="74">
        <v>8.5796922343287587</v>
      </c>
      <c r="K122" s="74">
        <v>0.10947975045150865</v>
      </c>
      <c r="L122" s="74">
        <v>0</v>
      </c>
      <c r="M122" s="75">
        <v>286.16871596862643</v>
      </c>
      <c r="N122" s="74">
        <v>0</v>
      </c>
      <c r="O122" s="74">
        <v>0</v>
      </c>
      <c r="P122" s="74">
        <v>0</v>
      </c>
      <c r="Q122" s="74">
        <v>0</v>
      </c>
      <c r="R122" s="75">
        <v>0</v>
      </c>
      <c r="S122" s="75">
        <v>227.57202556469466</v>
      </c>
      <c r="T122" s="74">
        <v>50.980168535340795</v>
      </c>
      <c r="U122" s="74">
        <v>13.63441184244043</v>
      </c>
      <c r="V122" s="75">
        <v>64.614580377781223</v>
      </c>
      <c r="W122" s="74">
        <v>98.497539116963424</v>
      </c>
      <c r="X122" s="74">
        <v>47.029967176689958</v>
      </c>
      <c r="Y122" s="75">
        <v>145.52750629365337</v>
      </c>
      <c r="Z122" s="74">
        <v>380.75276704310653</v>
      </c>
      <c r="AA122" s="74">
        <v>47.511011962028135</v>
      </c>
      <c r="AB122" s="75">
        <v>428.26377900513467</v>
      </c>
      <c r="AC122" s="75">
        <v>61.425776009756383</v>
      </c>
      <c r="AD122" s="75">
        <v>62.864792037769988</v>
      </c>
      <c r="AE122" s="75">
        <v>146.85481953073111</v>
      </c>
      <c r="AF122" s="75">
        <v>181.65903514771233</v>
      </c>
      <c r="AG122" s="74">
        <v>78.875175215778526</v>
      </c>
      <c r="AH122" s="74">
        <v>133.8667102782313</v>
      </c>
      <c r="AI122" s="74">
        <v>78.074750396121217</v>
      </c>
      <c r="AJ122" s="75">
        <f t="shared" si="4"/>
        <v>290.81663589013107</v>
      </c>
      <c r="AK122" s="74">
        <v>20.845457165015535</v>
      </c>
      <c r="AL122" s="74">
        <v>59.239040653626411</v>
      </c>
      <c r="AM122" s="75">
        <v>80.08449781864195</v>
      </c>
      <c r="AN122" s="244">
        <f t="shared" si="5"/>
        <v>1975.8521636446335</v>
      </c>
      <c r="AO122" s="74">
        <f>(AN122/$AN$133)*PIB_2018_DANE!$Q$22</f>
        <v>195.46481269307822</v>
      </c>
      <c r="AP122" s="75">
        <f t="shared" si="6"/>
        <v>2171.3169763377118</v>
      </c>
      <c r="AQ122" s="245">
        <f t="shared" si="7"/>
        <v>1.5305376966635892E-2</v>
      </c>
      <c r="AZ122" s="203"/>
      <c r="BA122" s="204"/>
      <c r="BB122" s="203"/>
    </row>
    <row r="123" spans="1:54" x14ac:dyDescent="0.3">
      <c r="A123" s="79" t="s">
        <v>19</v>
      </c>
      <c r="B123" s="210" t="s">
        <v>9</v>
      </c>
      <c r="C123" s="133" t="s">
        <v>66</v>
      </c>
      <c r="D123" s="211" t="s">
        <v>21</v>
      </c>
      <c r="E123" s="243" t="s">
        <v>478</v>
      </c>
      <c r="F123" s="212" t="s">
        <v>184</v>
      </c>
      <c r="G123" s="211" t="s">
        <v>310</v>
      </c>
      <c r="H123" s="74">
        <v>0</v>
      </c>
      <c r="I123" s="74">
        <v>265.61957982539508</v>
      </c>
      <c r="J123" s="74">
        <v>12.477973859593433</v>
      </c>
      <c r="K123" s="74">
        <v>0</v>
      </c>
      <c r="L123" s="74">
        <v>0</v>
      </c>
      <c r="M123" s="75">
        <v>278.0975536849885</v>
      </c>
      <c r="N123" s="74">
        <v>0</v>
      </c>
      <c r="O123" s="74">
        <v>0</v>
      </c>
      <c r="P123" s="74">
        <v>0</v>
      </c>
      <c r="Q123" s="74">
        <v>0</v>
      </c>
      <c r="R123" s="75">
        <v>0</v>
      </c>
      <c r="S123" s="75">
        <v>51.882683952161216</v>
      </c>
      <c r="T123" s="74">
        <v>17.670981153780755</v>
      </c>
      <c r="U123" s="74">
        <v>3.8603059655408747</v>
      </c>
      <c r="V123" s="75">
        <v>21.531287119321632</v>
      </c>
      <c r="W123" s="74">
        <v>22.648796147304751</v>
      </c>
      <c r="X123" s="74">
        <v>13.477766281754905</v>
      </c>
      <c r="Y123" s="75">
        <v>36.126562429059653</v>
      </c>
      <c r="Z123" s="74">
        <v>106.78852440523275</v>
      </c>
      <c r="AA123" s="74">
        <v>21.033990699863395</v>
      </c>
      <c r="AB123" s="75">
        <v>127.82251510509614</v>
      </c>
      <c r="AC123" s="75">
        <v>20.525224734266519</v>
      </c>
      <c r="AD123" s="75">
        <v>13.110845544673964</v>
      </c>
      <c r="AE123" s="75">
        <v>53.218663829986077</v>
      </c>
      <c r="AF123" s="75">
        <v>60.460046163493907</v>
      </c>
      <c r="AG123" s="74">
        <v>32.254330203373826</v>
      </c>
      <c r="AH123" s="74">
        <v>48.524411314986487</v>
      </c>
      <c r="AI123" s="74">
        <v>30.089164647402491</v>
      </c>
      <c r="AJ123" s="75">
        <f t="shared" si="4"/>
        <v>110.8679061657628</v>
      </c>
      <c r="AK123" s="74">
        <v>8.25735273368036</v>
      </c>
      <c r="AL123" s="74">
        <v>9.4421399905042467</v>
      </c>
      <c r="AM123" s="75">
        <v>17.699492724184609</v>
      </c>
      <c r="AN123" s="244">
        <f t="shared" si="5"/>
        <v>791.34278145299504</v>
      </c>
      <c r="AO123" s="74">
        <f>(AN123/$AN$133)*PIB_2018_DANE!$Q$22</f>
        <v>78.285041461507376</v>
      </c>
      <c r="AP123" s="75">
        <f t="shared" si="6"/>
        <v>869.62782291450242</v>
      </c>
      <c r="AQ123" s="245">
        <f t="shared" si="7"/>
        <v>6.1299118440232732E-3</v>
      </c>
      <c r="AZ123" s="1"/>
      <c r="BA123" s="204"/>
      <c r="BB123" s="1"/>
    </row>
    <row r="124" spans="1:54" x14ac:dyDescent="0.3">
      <c r="A124" s="79" t="s">
        <v>19</v>
      </c>
      <c r="B124" s="210" t="s">
        <v>9</v>
      </c>
      <c r="C124" s="133" t="s">
        <v>66</v>
      </c>
      <c r="D124" s="211" t="s">
        <v>21</v>
      </c>
      <c r="E124" s="243" t="s">
        <v>478</v>
      </c>
      <c r="F124" s="212" t="s">
        <v>185</v>
      </c>
      <c r="G124" s="211" t="s">
        <v>311</v>
      </c>
      <c r="H124" s="74">
        <v>0</v>
      </c>
      <c r="I124" s="74">
        <v>119.65916014609725</v>
      </c>
      <c r="J124" s="74">
        <v>24.239014126576325</v>
      </c>
      <c r="K124" s="74">
        <v>0.55076479920343901</v>
      </c>
      <c r="L124" s="74">
        <v>0</v>
      </c>
      <c r="M124" s="75">
        <v>144.44893907187702</v>
      </c>
      <c r="N124" s="74">
        <v>0</v>
      </c>
      <c r="O124" s="74">
        <v>0</v>
      </c>
      <c r="P124" s="74">
        <v>0</v>
      </c>
      <c r="Q124" s="74">
        <v>0</v>
      </c>
      <c r="R124" s="75">
        <v>0</v>
      </c>
      <c r="S124" s="75">
        <v>17.643223543243089</v>
      </c>
      <c r="T124" s="74">
        <v>17.535226584578442</v>
      </c>
      <c r="U124" s="74">
        <v>5.4370121162214566</v>
      </c>
      <c r="V124" s="75">
        <v>22.972238700799899</v>
      </c>
      <c r="W124" s="74">
        <v>20.738711262340136</v>
      </c>
      <c r="X124" s="74">
        <v>1.7525019590110618</v>
      </c>
      <c r="Y124" s="75">
        <v>22.491213221351195</v>
      </c>
      <c r="Z124" s="74">
        <v>84.206413186482749</v>
      </c>
      <c r="AA124" s="74">
        <v>20.211891688268608</v>
      </c>
      <c r="AB124" s="75">
        <v>104.41830487475136</v>
      </c>
      <c r="AC124" s="75">
        <v>24.688918799627551</v>
      </c>
      <c r="AD124" s="75">
        <v>18.268951282547519</v>
      </c>
      <c r="AE124" s="75">
        <v>59.336050403033298</v>
      </c>
      <c r="AF124" s="75">
        <v>61.766045580161496</v>
      </c>
      <c r="AG124" s="74">
        <v>41.426983060097037</v>
      </c>
      <c r="AH124" s="74">
        <v>60.231400333993285</v>
      </c>
      <c r="AI124" s="74">
        <v>36.315152973458062</v>
      </c>
      <c r="AJ124" s="75">
        <f t="shared" si="4"/>
        <v>137.97353636754838</v>
      </c>
      <c r="AK124" s="74">
        <v>9.8841194420201663</v>
      </c>
      <c r="AL124" s="74">
        <v>6.3616239086250159</v>
      </c>
      <c r="AM124" s="75">
        <v>16.245743350645181</v>
      </c>
      <c r="AN124" s="244">
        <f t="shared" si="5"/>
        <v>630.25316519558601</v>
      </c>
      <c r="AO124" s="74">
        <f>(AN124/$AN$133)*PIB_2018_DANE!$Q$22</f>
        <v>62.348954618616716</v>
      </c>
      <c r="AP124" s="75">
        <f t="shared" si="6"/>
        <v>692.60211981420275</v>
      </c>
      <c r="AQ124" s="245">
        <f t="shared" si="7"/>
        <v>4.8820769363333875E-3</v>
      </c>
      <c r="AZ124" s="203"/>
      <c r="BA124" s="204"/>
      <c r="BB124" s="203"/>
    </row>
    <row r="125" spans="1:54" x14ac:dyDescent="0.3">
      <c r="A125" s="79" t="s">
        <v>19</v>
      </c>
      <c r="B125" s="210" t="s">
        <v>9</v>
      </c>
      <c r="C125" s="133" t="s">
        <v>66</v>
      </c>
      <c r="D125" s="211" t="s">
        <v>21</v>
      </c>
      <c r="E125" s="243" t="s">
        <v>478</v>
      </c>
      <c r="F125" s="212" t="s">
        <v>186</v>
      </c>
      <c r="G125" s="211" t="s">
        <v>312</v>
      </c>
      <c r="H125" s="74">
        <v>0</v>
      </c>
      <c r="I125" s="74">
        <v>17.611761999208632</v>
      </c>
      <c r="J125" s="74">
        <v>29.683523782558346</v>
      </c>
      <c r="K125" s="74">
        <v>4.7422381865111322E-2</v>
      </c>
      <c r="L125" s="74">
        <v>0</v>
      </c>
      <c r="M125" s="75">
        <v>47.342708163632089</v>
      </c>
      <c r="N125" s="74">
        <v>0</v>
      </c>
      <c r="O125" s="74">
        <v>0</v>
      </c>
      <c r="P125" s="74">
        <v>20.7045134847139</v>
      </c>
      <c r="Q125" s="74">
        <v>7.0123756542397123E-2</v>
      </c>
      <c r="R125" s="75">
        <v>20.774637241256297</v>
      </c>
      <c r="S125" s="75">
        <v>5.6543277888325516</v>
      </c>
      <c r="T125" s="74">
        <v>6.5466073359951205</v>
      </c>
      <c r="U125" s="74">
        <v>1.2806987646824899</v>
      </c>
      <c r="V125" s="75">
        <v>7.8273061006776112</v>
      </c>
      <c r="W125" s="74">
        <v>27.12765203361981</v>
      </c>
      <c r="X125" s="74">
        <v>6.8891504096102034</v>
      </c>
      <c r="Y125" s="75">
        <v>34.016802443230013</v>
      </c>
      <c r="Z125" s="74">
        <v>29.858219865669607</v>
      </c>
      <c r="AA125" s="74">
        <v>4.2814037765547281</v>
      </c>
      <c r="AB125" s="75">
        <v>34.139623642224336</v>
      </c>
      <c r="AC125" s="75">
        <v>5.2240461745677145</v>
      </c>
      <c r="AD125" s="75">
        <v>1.2508657529204337</v>
      </c>
      <c r="AE125" s="75">
        <v>13.167778421096594</v>
      </c>
      <c r="AF125" s="75">
        <v>20.262783743362842</v>
      </c>
      <c r="AG125" s="74">
        <v>12.954659605970875</v>
      </c>
      <c r="AH125" s="74">
        <v>19.972901271244201</v>
      </c>
      <c r="AI125" s="74">
        <v>11.800049328273113</v>
      </c>
      <c r="AJ125" s="75">
        <f t="shared" si="4"/>
        <v>44.72761020548819</v>
      </c>
      <c r="AK125" s="74">
        <v>2.4102608298615102</v>
      </c>
      <c r="AL125" s="74">
        <v>0.6877431252567584</v>
      </c>
      <c r="AM125" s="75">
        <v>3.0980039551182688</v>
      </c>
      <c r="AN125" s="244">
        <f t="shared" si="5"/>
        <v>237.48649363240696</v>
      </c>
      <c r="AO125" s="74">
        <f>(AN125/$AN$133)*PIB_2018_DANE!$Q$22</f>
        <v>23.493788578477496</v>
      </c>
      <c r="AP125" s="75">
        <f t="shared" si="6"/>
        <v>260.98028221088447</v>
      </c>
      <c r="AQ125" s="245">
        <f t="shared" si="7"/>
        <v>1.8396215953848574E-3</v>
      </c>
      <c r="AZ125" s="203"/>
      <c r="BA125" s="204"/>
      <c r="BB125" s="203"/>
    </row>
    <row r="126" spans="1:54" x14ac:dyDescent="0.3">
      <c r="A126" s="79" t="s">
        <v>19</v>
      </c>
      <c r="B126" s="210" t="s">
        <v>9</v>
      </c>
      <c r="C126" s="133" t="s">
        <v>66</v>
      </c>
      <c r="D126" s="211" t="s">
        <v>21</v>
      </c>
      <c r="E126" s="243" t="s">
        <v>485</v>
      </c>
      <c r="F126" s="212" t="s">
        <v>187</v>
      </c>
      <c r="G126" s="211" t="s">
        <v>313</v>
      </c>
      <c r="H126" s="74">
        <v>0</v>
      </c>
      <c r="I126" s="74">
        <v>335.87121844862196</v>
      </c>
      <c r="J126" s="74">
        <v>67.30168538179899</v>
      </c>
      <c r="K126" s="74">
        <v>0.68735714822087013</v>
      </c>
      <c r="L126" s="74">
        <v>0</v>
      </c>
      <c r="M126" s="75">
        <v>403.8602609786418</v>
      </c>
      <c r="N126" s="74">
        <v>0</v>
      </c>
      <c r="O126" s="74">
        <v>0</v>
      </c>
      <c r="P126" s="74">
        <v>0</v>
      </c>
      <c r="Q126" s="74">
        <v>0.20332830108156363</v>
      </c>
      <c r="R126" s="75">
        <v>0.20332830108156363</v>
      </c>
      <c r="S126" s="75">
        <v>47.244718440231381</v>
      </c>
      <c r="T126" s="74">
        <v>39.320200998216173</v>
      </c>
      <c r="U126" s="74">
        <v>5.2192826337208809</v>
      </c>
      <c r="V126" s="75">
        <v>44.539483631937046</v>
      </c>
      <c r="W126" s="74">
        <v>82.303733901164691</v>
      </c>
      <c r="X126" s="74">
        <v>1.9993939493466359</v>
      </c>
      <c r="Y126" s="75">
        <v>84.303127850511331</v>
      </c>
      <c r="Z126" s="74">
        <v>318.24868890985596</v>
      </c>
      <c r="AA126" s="74">
        <v>82.582841816823546</v>
      </c>
      <c r="AB126" s="75">
        <v>400.83153072667949</v>
      </c>
      <c r="AC126" s="75">
        <v>49.569530677129116</v>
      </c>
      <c r="AD126" s="75">
        <v>23.436582762045106</v>
      </c>
      <c r="AE126" s="75">
        <v>111.58764115938827</v>
      </c>
      <c r="AF126" s="75">
        <v>159.96861462336327</v>
      </c>
      <c r="AG126" s="74">
        <v>102.35320550853713</v>
      </c>
      <c r="AH126" s="74">
        <v>173.70617324480745</v>
      </c>
      <c r="AI126" s="74">
        <v>73.476108877590576</v>
      </c>
      <c r="AJ126" s="75">
        <f t="shared" si="4"/>
        <v>349.53548763093517</v>
      </c>
      <c r="AK126" s="74">
        <v>21.456851324487946</v>
      </c>
      <c r="AL126" s="74">
        <v>18.411456582394472</v>
      </c>
      <c r="AM126" s="75">
        <v>39.868307906882421</v>
      </c>
      <c r="AN126" s="244">
        <f t="shared" si="5"/>
        <v>1714.9486146888257</v>
      </c>
      <c r="AO126" s="74">
        <f>(AN126/$AN$133)*PIB_2018_DANE!$Q$22</f>
        <v>169.65444880758537</v>
      </c>
      <c r="AP126" s="75">
        <f t="shared" si="6"/>
        <v>1884.6030634964111</v>
      </c>
      <c r="AQ126" s="245">
        <f t="shared" si="7"/>
        <v>1.3284361810655841E-2</v>
      </c>
      <c r="AZ126" s="203"/>
      <c r="BA126" s="204"/>
      <c r="BB126" s="203"/>
    </row>
    <row r="127" spans="1:54" x14ac:dyDescent="0.3">
      <c r="A127" s="79" t="s">
        <v>19</v>
      </c>
      <c r="B127" s="210" t="s">
        <v>9</v>
      </c>
      <c r="C127" s="133" t="s">
        <v>67</v>
      </c>
      <c r="D127" s="213" t="s">
        <v>5</v>
      </c>
      <c r="E127" s="243" t="s">
        <v>478</v>
      </c>
      <c r="F127" s="212" t="s">
        <v>188</v>
      </c>
      <c r="G127" s="211" t="s">
        <v>314</v>
      </c>
      <c r="H127" s="74">
        <v>0</v>
      </c>
      <c r="I127" s="74">
        <v>15.996431832826456</v>
      </c>
      <c r="J127" s="74">
        <v>31.409038910331841</v>
      </c>
      <c r="K127" s="74">
        <v>0</v>
      </c>
      <c r="L127" s="74">
        <v>0</v>
      </c>
      <c r="M127" s="75">
        <v>47.405470743158297</v>
      </c>
      <c r="N127" s="74">
        <v>0</v>
      </c>
      <c r="O127" s="74">
        <v>0</v>
      </c>
      <c r="P127" s="74">
        <v>0</v>
      </c>
      <c r="Q127" s="74">
        <v>0</v>
      </c>
      <c r="R127" s="75">
        <v>0</v>
      </c>
      <c r="S127" s="75">
        <v>9.3086566041087551</v>
      </c>
      <c r="T127" s="74">
        <v>5.5536694735380445</v>
      </c>
      <c r="U127" s="74">
        <v>1.2997498633609335</v>
      </c>
      <c r="V127" s="75">
        <v>6.8534193368989769</v>
      </c>
      <c r="W127" s="74">
        <v>14.831294313012979</v>
      </c>
      <c r="X127" s="74">
        <v>3.751962468571715</v>
      </c>
      <c r="Y127" s="75">
        <v>18.583256781584694</v>
      </c>
      <c r="Z127" s="74">
        <v>68.161269638823867</v>
      </c>
      <c r="AA127" s="74">
        <v>11.460289988529086</v>
      </c>
      <c r="AB127" s="75">
        <v>79.621559627352951</v>
      </c>
      <c r="AC127" s="75">
        <v>9.3719969715415505</v>
      </c>
      <c r="AD127" s="75">
        <v>2.0694855646696961</v>
      </c>
      <c r="AE127" s="75">
        <v>23.472665176182502</v>
      </c>
      <c r="AF127" s="75">
        <v>32.616935185439552</v>
      </c>
      <c r="AG127" s="74">
        <v>23.007032214467266</v>
      </c>
      <c r="AH127" s="74">
        <v>37.895278384402076</v>
      </c>
      <c r="AI127" s="74">
        <v>17.079177750119104</v>
      </c>
      <c r="AJ127" s="75">
        <f t="shared" si="4"/>
        <v>77.981488348988449</v>
      </c>
      <c r="AK127" s="74">
        <v>3.7025916369530245</v>
      </c>
      <c r="AL127" s="74">
        <v>9.0011387968985179</v>
      </c>
      <c r="AM127" s="75">
        <v>12.703730433851543</v>
      </c>
      <c r="AN127" s="244">
        <f t="shared" si="5"/>
        <v>319.98866477377697</v>
      </c>
      <c r="AO127" s="74">
        <f>(AN127/$AN$133)*PIB_2018_DANE!$Q$22</f>
        <v>31.655467739318073</v>
      </c>
      <c r="AP127" s="75">
        <f t="shared" si="6"/>
        <v>351.64413251309503</v>
      </c>
      <c r="AQ127" s="245">
        <f t="shared" si="7"/>
        <v>2.4787012052456302E-3</v>
      </c>
      <c r="AZ127" s="203"/>
      <c r="BA127" s="204"/>
      <c r="BB127" s="203"/>
    </row>
    <row r="128" spans="1:54" x14ac:dyDescent="0.3">
      <c r="A128" s="79" t="s">
        <v>19</v>
      </c>
      <c r="B128" s="210" t="s">
        <v>9</v>
      </c>
      <c r="C128" s="133" t="s">
        <v>67</v>
      </c>
      <c r="D128" s="213" t="s">
        <v>5</v>
      </c>
      <c r="E128" s="243" t="s">
        <v>478</v>
      </c>
      <c r="F128" s="212" t="s">
        <v>189</v>
      </c>
      <c r="G128" s="211" t="s">
        <v>315</v>
      </c>
      <c r="H128" s="74">
        <v>0</v>
      </c>
      <c r="I128" s="74">
        <v>45.312955670779267</v>
      </c>
      <c r="J128" s="74">
        <v>49.84469508282546</v>
      </c>
      <c r="K128" s="74">
        <v>0.49817055121544923</v>
      </c>
      <c r="L128" s="74">
        <v>0</v>
      </c>
      <c r="M128" s="75">
        <v>95.655821304820179</v>
      </c>
      <c r="N128" s="74">
        <v>0</v>
      </c>
      <c r="O128" s="74">
        <v>0</v>
      </c>
      <c r="P128" s="74">
        <v>0</v>
      </c>
      <c r="Q128" s="74">
        <v>0</v>
      </c>
      <c r="R128" s="75">
        <v>0</v>
      </c>
      <c r="S128" s="75">
        <v>18.763025666099509</v>
      </c>
      <c r="T128" s="74">
        <v>11.712319518957351</v>
      </c>
      <c r="U128" s="74">
        <v>14.380849769782179</v>
      </c>
      <c r="V128" s="75">
        <v>26.093169288739531</v>
      </c>
      <c r="W128" s="74">
        <v>19.7010086543626</v>
      </c>
      <c r="X128" s="74">
        <v>11.732927878976742</v>
      </c>
      <c r="Y128" s="75">
        <v>31.433936533339338</v>
      </c>
      <c r="Z128" s="74">
        <v>78.635881614076609</v>
      </c>
      <c r="AA128" s="74">
        <v>15.458104942477178</v>
      </c>
      <c r="AB128" s="75">
        <v>94.093986556553787</v>
      </c>
      <c r="AC128" s="75">
        <v>13.476300376652528</v>
      </c>
      <c r="AD128" s="75">
        <v>3.2198179126412345</v>
      </c>
      <c r="AE128" s="75">
        <v>36.54321619446916</v>
      </c>
      <c r="AF128" s="75">
        <v>49.486524473826677</v>
      </c>
      <c r="AG128" s="74">
        <v>31.576358484973138</v>
      </c>
      <c r="AH128" s="74">
        <v>59.184370742066612</v>
      </c>
      <c r="AI128" s="74">
        <v>29.085734806920531</v>
      </c>
      <c r="AJ128" s="75">
        <f t="shared" si="4"/>
        <v>119.84646403396029</v>
      </c>
      <c r="AK128" s="74">
        <v>5.3438906640044657</v>
      </c>
      <c r="AL128" s="74">
        <v>10.145537861540873</v>
      </c>
      <c r="AM128" s="75">
        <v>15.489428525545339</v>
      </c>
      <c r="AN128" s="244">
        <f t="shared" si="5"/>
        <v>504.10169086664757</v>
      </c>
      <c r="AO128" s="74">
        <f>(AN128/$AN$133)*PIB_2018_DANE!$Q$22</f>
        <v>49.869187784656098</v>
      </c>
      <c r="AP128" s="75">
        <f t="shared" si="6"/>
        <v>553.97087865130368</v>
      </c>
      <c r="AQ128" s="245">
        <f t="shared" si="7"/>
        <v>3.9048804106885894E-3</v>
      </c>
      <c r="AZ128" s="203"/>
      <c r="BA128" s="204"/>
      <c r="BB128" s="203"/>
    </row>
    <row r="129" spans="1:54" x14ac:dyDescent="0.3">
      <c r="A129" s="79" t="s">
        <v>19</v>
      </c>
      <c r="B129" s="210" t="s">
        <v>9</v>
      </c>
      <c r="C129" s="133" t="s">
        <v>67</v>
      </c>
      <c r="D129" s="213" t="s">
        <v>5</v>
      </c>
      <c r="E129" s="243" t="s">
        <v>478</v>
      </c>
      <c r="F129" s="212" t="s">
        <v>190</v>
      </c>
      <c r="G129" s="211" t="s">
        <v>316</v>
      </c>
      <c r="H129" s="74">
        <v>0</v>
      </c>
      <c r="I129" s="74">
        <v>16.883554596455447</v>
      </c>
      <c r="J129" s="74">
        <v>9.2766839179059151</v>
      </c>
      <c r="K129" s="74">
        <v>0</v>
      </c>
      <c r="L129" s="74">
        <v>0</v>
      </c>
      <c r="M129" s="75">
        <v>26.16023851436136</v>
      </c>
      <c r="N129" s="74">
        <v>0</v>
      </c>
      <c r="O129" s="74">
        <v>0</v>
      </c>
      <c r="P129" s="74">
        <v>0</v>
      </c>
      <c r="Q129" s="74">
        <v>0</v>
      </c>
      <c r="R129" s="75">
        <v>0</v>
      </c>
      <c r="S129" s="75">
        <v>5.8753922119462594</v>
      </c>
      <c r="T129" s="74">
        <v>7.94333531817436</v>
      </c>
      <c r="U129" s="74">
        <v>0.40625704428829612</v>
      </c>
      <c r="V129" s="75">
        <v>8.3495923624626567</v>
      </c>
      <c r="W129" s="74">
        <v>18.835494421130562</v>
      </c>
      <c r="X129" s="74">
        <v>4.844271090001226</v>
      </c>
      <c r="Y129" s="75">
        <v>23.679765511131791</v>
      </c>
      <c r="Z129" s="74">
        <v>23.62819379330422</v>
      </c>
      <c r="AA129" s="74">
        <v>12.266130895080511</v>
      </c>
      <c r="AB129" s="75">
        <v>35.894324688384728</v>
      </c>
      <c r="AC129" s="75">
        <v>6.0435238084231466</v>
      </c>
      <c r="AD129" s="75">
        <v>0.41598491998119513</v>
      </c>
      <c r="AE129" s="75">
        <v>16.227424070108075</v>
      </c>
      <c r="AF129" s="75">
        <v>20.270597691101173</v>
      </c>
      <c r="AG129" s="74">
        <v>16.531339012091909</v>
      </c>
      <c r="AH129" s="74">
        <v>26.7522153305427</v>
      </c>
      <c r="AI129" s="74">
        <v>12.261945604050524</v>
      </c>
      <c r="AJ129" s="75">
        <f t="shared" si="4"/>
        <v>55.545499946685126</v>
      </c>
      <c r="AK129" s="74">
        <v>2.5395519290424002</v>
      </c>
      <c r="AL129" s="74">
        <v>0.6822379039214036</v>
      </c>
      <c r="AM129" s="75">
        <v>3.2217898329638039</v>
      </c>
      <c r="AN129" s="244">
        <f t="shared" si="5"/>
        <v>201.68413355754933</v>
      </c>
      <c r="AO129" s="74">
        <f>(AN129/$AN$133)*PIB_2018_DANE!$Q$22</f>
        <v>19.951974198451428</v>
      </c>
      <c r="AP129" s="75">
        <f t="shared" si="6"/>
        <v>221.63610775600077</v>
      </c>
      <c r="AQ129" s="245">
        <f t="shared" si="7"/>
        <v>1.5622887932028591E-3</v>
      </c>
      <c r="AZ129" s="203"/>
      <c r="BA129" s="204"/>
      <c r="BB129" s="203"/>
    </row>
    <row r="130" spans="1:54" x14ac:dyDescent="0.3">
      <c r="A130" s="79" t="s">
        <v>19</v>
      </c>
      <c r="B130" s="210" t="s">
        <v>9</v>
      </c>
      <c r="C130" s="133" t="s">
        <v>67</v>
      </c>
      <c r="D130" s="213" t="s">
        <v>5</v>
      </c>
      <c r="E130" s="243" t="s">
        <v>478</v>
      </c>
      <c r="F130" s="212" t="s">
        <v>191</v>
      </c>
      <c r="G130" s="211" t="s">
        <v>317</v>
      </c>
      <c r="H130" s="74">
        <v>0</v>
      </c>
      <c r="I130" s="74">
        <v>5.6706718239005642</v>
      </c>
      <c r="J130" s="74">
        <v>36.550038563999962</v>
      </c>
      <c r="K130" s="74">
        <v>0</v>
      </c>
      <c r="L130" s="74">
        <v>0</v>
      </c>
      <c r="M130" s="75">
        <v>42.220710387900525</v>
      </c>
      <c r="N130" s="74">
        <v>0</v>
      </c>
      <c r="O130" s="74">
        <v>0</v>
      </c>
      <c r="P130" s="74">
        <v>0</v>
      </c>
      <c r="Q130" s="74">
        <v>0</v>
      </c>
      <c r="R130" s="75">
        <v>0</v>
      </c>
      <c r="S130" s="75">
        <v>9.7121355209230007</v>
      </c>
      <c r="T130" s="74">
        <v>6.2044842542243837</v>
      </c>
      <c r="U130" s="74">
        <v>2.8682710880120403</v>
      </c>
      <c r="V130" s="75">
        <v>9.0727553422364231</v>
      </c>
      <c r="W130" s="74">
        <v>9.4488208118659127</v>
      </c>
      <c r="X130" s="74">
        <v>2.7565780465238825E-2</v>
      </c>
      <c r="Y130" s="75">
        <v>9.476386592331151</v>
      </c>
      <c r="Z130" s="74">
        <v>77.517488236069852</v>
      </c>
      <c r="AA130" s="74">
        <v>12.923718289641297</v>
      </c>
      <c r="AB130" s="75">
        <v>90.441206525711152</v>
      </c>
      <c r="AC130" s="75">
        <v>9.7926895701483598</v>
      </c>
      <c r="AD130" s="75">
        <v>1.4386961314489508</v>
      </c>
      <c r="AE130" s="75">
        <v>23.220611494306912</v>
      </c>
      <c r="AF130" s="75">
        <v>33.301796251920749</v>
      </c>
      <c r="AG130" s="74">
        <v>19.432226915924232</v>
      </c>
      <c r="AH130" s="74">
        <v>39.038591071421145</v>
      </c>
      <c r="AI130" s="74">
        <v>18.744970145401972</v>
      </c>
      <c r="AJ130" s="75">
        <f t="shared" si="4"/>
        <v>77.215788132747349</v>
      </c>
      <c r="AK130" s="74">
        <v>3.9094918762324955</v>
      </c>
      <c r="AL130" s="74">
        <v>0.77026860120158469</v>
      </c>
      <c r="AM130" s="75">
        <v>4.6797604774340797</v>
      </c>
      <c r="AN130" s="244">
        <f t="shared" si="5"/>
        <v>310.57253642710867</v>
      </c>
      <c r="AO130" s="74">
        <f>(AN130/$AN$133)*PIB_2018_DANE!$Q$22</f>
        <v>30.723959908195479</v>
      </c>
      <c r="AP130" s="75">
        <f t="shared" si="6"/>
        <v>341.29649633530414</v>
      </c>
      <c r="AQ130" s="245">
        <f t="shared" si="7"/>
        <v>2.4057618444150372E-3</v>
      </c>
      <c r="AZ130" s="203"/>
      <c r="BA130" s="204"/>
      <c r="BB130" s="203"/>
    </row>
    <row r="131" spans="1:54" x14ac:dyDescent="0.3">
      <c r="A131" s="79" t="s">
        <v>19</v>
      </c>
      <c r="B131" s="210" t="s">
        <v>9</v>
      </c>
      <c r="C131" s="133" t="s">
        <v>68</v>
      </c>
      <c r="D131" s="213" t="s">
        <v>42</v>
      </c>
      <c r="E131" s="243" t="s">
        <v>478</v>
      </c>
      <c r="F131" s="212" t="s">
        <v>192</v>
      </c>
      <c r="G131" s="211" t="s">
        <v>318</v>
      </c>
      <c r="H131" s="74">
        <v>0</v>
      </c>
      <c r="I131" s="74">
        <v>0.80256214959262484</v>
      </c>
      <c r="J131" s="74">
        <v>0.66445316802376719</v>
      </c>
      <c r="K131" s="74">
        <v>0</v>
      </c>
      <c r="L131" s="74">
        <v>0</v>
      </c>
      <c r="M131" s="75">
        <v>1.467015317616392</v>
      </c>
      <c r="N131" s="74">
        <v>0</v>
      </c>
      <c r="O131" s="74">
        <v>0</v>
      </c>
      <c r="P131" s="74">
        <v>0</v>
      </c>
      <c r="Q131" s="74">
        <v>0</v>
      </c>
      <c r="R131" s="75">
        <v>0</v>
      </c>
      <c r="S131" s="75">
        <v>0.52441018671762829</v>
      </c>
      <c r="T131" s="74">
        <v>9.2076049648623384E-2</v>
      </c>
      <c r="U131" s="74">
        <v>0.75568132841679525</v>
      </c>
      <c r="V131" s="75">
        <v>0.84775737806541862</v>
      </c>
      <c r="W131" s="74">
        <v>0.8786321760804795</v>
      </c>
      <c r="X131" s="74">
        <v>0</v>
      </c>
      <c r="Y131" s="75">
        <v>0.8786321760804795</v>
      </c>
      <c r="Z131" s="74">
        <v>4.2135396668824834</v>
      </c>
      <c r="AA131" s="74">
        <v>1.0015898402188954</v>
      </c>
      <c r="AB131" s="75">
        <v>5.2151295071013788</v>
      </c>
      <c r="AC131" s="75">
        <v>1.410265958521576</v>
      </c>
      <c r="AD131" s="75">
        <v>9.3072256256296809E-2</v>
      </c>
      <c r="AE131" s="75">
        <v>2.9147304095404292</v>
      </c>
      <c r="AF131" s="75">
        <v>4.5550344969701291</v>
      </c>
      <c r="AG131" s="74">
        <v>5.8079812262141797</v>
      </c>
      <c r="AH131" s="74">
        <v>5.1235161004329282</v>
      </c>
      <c r="AI131" s="74">
        <v>2.585740388061895</v>
      </c>
      <c r="AJ131" s="75">
        <f t="shared" si="4"/>
        <v>13.517237714709003</v>
      </c>
      <c r="AK131" s="74">
        <v>0.48223469033047012</v>
      </c>
      <c r="AL131" s="74">
        <v>1.2420100837752805</v>
      </c>
      <c r="AM131" s="75">
        <v>1.7242447741057507</v>
      </c>
      <c r="AN131" s="244">
        <f t="shared" si="5"/>
        <v>33.14753017568448</v>
      </c>
      <c r="AO131" s="74">
        <f>(AN131/$AN$133)*PIB_2018_DANE!$Q$22</f>
        <v>3.279180444895692</v>
      </c>
      <c r="AP131" s="75">
        <f t="shared" si="6"/>
        <v>36.426710620580174</v>
      </c>
      <c r="AQ131" s="245">
        <f t="shared" si="7"/>
        <v>2.5676791724941832E-4</v>
      </c>
      <c r="AZ131" s="203"/>
      <c r="BA131" s="204"/>
      <c r="BB131" s="203"/>
    </row>
    <row r="132" spans="1:54" ht="15" thickBot="1" x14ac:dyDescent="0.35">
      <c r="A132" s="107" t="s">
        <v>19</v>
      </c>
      <c r="B132" s="214" t="s">
        <v>9</v>
      </c>
      <c r="C132" s="145" t="s">
        <v>68</v>
      </c>
      <c r="D132" s="215" t="s">
        <v>42</v>
      </c>
      <c r="E132" s="248" t="s">
        <v>478</v>
      </c>
      <c r="F132" s="216" t="s">
        <v>193</v>
      </c>
      <c r="G132" s="217" t="s">
        <v>319</v>
      </c>
      <c r="H132" s="221">
        <v>0</v>
      </c>
      <c r="I132" s="221">
        <v>5.6734234468892861</v>
      </c>
      <c r="J132" s="221">
        <v>18.286580833685132</v>
      </c>
      <c r="K132" s="221">
        <v>0</v>
      </c>
      <c r="L132" s="221">
        <v>0</v>
      </c>
      <c r="M132" s="249">
        <v>23.960004280574417</v>
      </c>
      <c r="N132" s="221">
        <v>0</v>
      </c>
      <c r="O132" s="221">
        <v>0</v>
      </c>
      <c r="P132" s="221">
        <v>9.502342650164336E-3</v>
      </c>
      <c r="Q132" s="221">
        <v>0</v>
      </c>
      <c r="R132" s="249">
        <v>9.502342650164336E-3</v>
      </c>
      <c r="S132" s="249">
        <v>1.8738736717884878</v>
      </c>
      <c r="T132" s="221">
        <v>5.5496298045618453E-2</v>
      </c>
      <c r="U132" s="221">
        <v>1.3761687135499792</v>
      </c>
      <c r="V132" s="249">
        <v>1.4316650115955978</v>
      </c>
      <c r="W132" s="221">
        <v>12.592362091634177</v>
      </c>
      <c r="X132" s="221">
        <v>1.373477619324367</v>
      </c>
      <c r="Y132" s="249">
        <v>13.965839710958544</v>
      </c>
      <c r="Z132" s="221">
        <v>12.673127939706637</v>
      </c>
      <c r="AA132" s="221">
        <v>2.1359095578329543</v>
      </c>
      <c r="AB132" s="249">
        <v>14.809037497539592</v>
      </c>
      <c r="AC132" s="249">
        <v>2.4972607280816836</v>
      </c>
      <c r="AD132" s="249">
        <v>6.7291678232252156E-2</v>
      </c>
      <c r="AE132" s="249">
        <v>6.4091605823148337</v>
      </c>
      <c r="AF132" s="249">
        <v>9.5292776064445945</v>
      </c>
      <c r="AG132" s="221">
        <v>10.023271941382344</v>
      </c>
      <c r="AH132" s="221">
        <v>10.448817492087937</v>
      </c>
      <c r="AI132" s="221">
        <v>4.0269007063019995</v>
      </c>
      <c r="AJ132" s="249">
        <f t="shared" si="4"/>
        <v>24.498990139772282</v>
      </c>
      <c r="AK132" s="221">
        <v>0.89288536737425461</v>
      </c>
      <c r="AL132" s="221">
        <v>2.1890427726539321</v>
      </c>
      <c r="AM132" s="249">
        <v>3.0819281400281868</v>
      </c>
      <c r="AN132" s="250">
        <f t="shared" si="5"/>
        <v>102.13383138998063</v>
      </c>
      <c r="AO132" s="221">
        <f>(AN132/$AN$133)*PIB_2018_DANE!$Q$22</f>
        <v>10.10377729143684</v>
      </c>
      <c r="AP132" s="249">
        <f t="shared" si="6"/>
        <v>112.23760868141747</v>
      </c>
      <c r="AQ132" s="251">
        <f t="shared" si="7"/>
        <v>7.9115068385836567E-4</v>
      </c>
      <c r="AZ132" s="203"/>
      <c r="BA132" s="204"/>
      <c r="BB132" s="203"/>
    </row>
    <row r="133" spans="1:54" ht="15" thickBot="1" x14ac:dyDescent="0.35">
      <c r="A133" s="290" t="s">
        <v>330</v>
      </c>
      <c r="B133" s="291"/>
      <c r="C133" s="291"/>
      <c r="D133" s="291"/>
      <c r="E133" s="291"/>
      <c r="F133" s="291"/>
      <c r="G133" s="291"/>
      <c r="H133" s="252">
        <f>SUM(H8:H132)</f>
        <v>1298.8052916904692</v>
      </c>
      <c r="I133" s="252">
        <f t="shared" ref="I133:M133" si="8">SUM(I8:I132)</f>
        <v>3769.3965786785407</v>
      </c>
      <c r="J133" s="252">
        <f t="shared" si="8"/>
        <v>2951.4046009710928</v>
      </c>
      <c r="K133" s="252">
        <f t="shared" si="8"/>
        <v>32.854707890011397</v>
      </c>
      <c r="L133" s="252">
        <f t="shared" si="8"/>
        <v>0</v>
      </c>
      <c r="M133" s="223">
        <f t="shared" si="8"/>
        <v>8052.4611792301157</v>
      </c>
      <c r="N133" s="252">
        <f t="shared" ref="N133" si="9">SUM(N8:N132)</f>
        <v>15.588709051531607</v>
      </c>
      <c r="O133" s="252">
        <f t="shared" ref="O133" si="10">SUM(O8:O132)</f>
        <v>822.25721599353915</v>
      </c>
      <c r="P133" s="252">
        <f t="shared" ref="P133" si="11">SUM(P8:P132)</f>
        <v>1800.5864076991381</v>
      </c>
      <c r="Q133" s="252">
        <f t="shared" ref="Q133" si="12">SUM(Q8:Q132)</f>
        <v>41.421741097268246</v>
      </c>
      <c r="R133" s="253">
        <f t="shared" ref="R133:V133" si="13">SUM(R8:R132)</f>
        <v>2679.8540738414763</v>
      </c>
      <c r="S133" s="253">
        <f t="shared" si="13"/>
        <v>21041.400477325904</v>
      </c>
      <c r="T133" s="223">
        <f t="shared" si="13"/>
        <v>5357.8674750512428</v>
      </c>
      <c r="U133" s="223">
        <f t="shared" si="13"/>
        <v>1068.7562953665029</v>
      </c>
      <c r="V133" s="223">
        <f t="shared" si="13"/>
        <v>6426.6237704177493</v>
      </c>
      <c r="W133" s="223">
        <f t="shared" ref="W133:Y133" si="14">SUM(W8:W132)</f>
        <v>8570.7989694428597</v>
      </c>
      <c r="X133" s="223">
        <f t="shared" si="14"/>
        <v>2281.8789219095793</v>
      </c>
      <c r="Y133" s="223">
        <f t="shared" si="14"/>
        <v>10852.677891352439</v>
      </c>
      <c r="Z133" s="223">
        <f t="shared" ref="Z133:AJ133" si="15">SUM(Z8:Z132)</f>
        <v>18676.249034934328</v>
      </c>
      <c r="AA133" s="223">
        <f t="shared" si="15"/>
        <v>5510.5977618141696</v>
      </c>
      <c r="AB133" s="223">
        <f t="shared" si="15"/>
        <v>24186.846796748498</v>
      </c>
      <c r="AC133" s="223">
        <f t="shared" si="15"/>
        <v>4131.8305783001888</v>
      </c>
      <c r="AD133" s="223">
        <f t="shared" si="15"/>
        <v>6765.2541451001989</v>
      </c>
      <c r="AE133" s="223">
        <f t="shared" si="15"/>
        <v>12469.746943573151</v>
      </c>
      <c r="AF133" s="223">
        <f t="shared" si="15"/>
        <v>12665.521037757202</v>
      </c>
      <c r="AG133" s="223">
        <f t="shared" si="15"/>
        <v>6364.3375427090414</v>
      </c>
      <c r="AH133" s="223">
        <f t="shared" si="15"/>
        <v>6671.3310030160683</v>
      </c>
      <c r="AI133" s="223">
        <f t="shared" si="15"/>
        <v>3469.3562019643186</v>
      </c>
      <c r="AJ133" s="223">
        <f t="shared" si="15"/>
        <v>16505.024747689422</v>
      </c>
      <c r="AK133" s="223">
        <f t="shared" ref="AK133" si="16">SUM(AK8:AK132)</f>
        <v>2417.5808264274197</v>
      </c>
      <c r="AL133" s="223">
        <f t="shared" ref="AL133" si="17">SUM(AL8:AL132)</f>
        <v>900.47312356888347</v>
      </c>
      <c r="AM133" s="223">
        <f t="shared" ref="AM133:AQ133" si="18">SUM(AM8:AM132)</f>
        <v>3318.0539499963006</v>
      </c>
      <c r="AN133" s="223">
        <f t="shared" si="18"/>
        <v>129095.29559133263</v>
      </c>
      <c r="AO133" s="223">
        <f t="shared" si="18"/>
        <v>12770.989771710363</v>
      </c>
      <c r="AP133" s="223">
        <f t="shared" si="18"/>
        <v>141866.28536304293</v>
      </c>
      <c r="AQ133" s="254">
        <f t="shared" si="18"/>
        <v>1.0000000000000002</v>
      </c>
    </row>
    <row r="134" spans="1:54" x14ac:dyDescent="0.3">
      <c r="H134" s="4"/>
      <c r="I134" s="4"/>
      <c r="J134" s="4"/>
      <c r="K134" s="4"/>
      <c r="L134" s="4"/>
      <c r="M134" s="128"/>
      <c r="N134" s="2"/>
      <c r="O134" s="2"/>
      <c r="P134" s="2"/>
      <c r="Q134" s="2"/>
      <c r="S134" s="3"/>
    </row>
  </sheetData>
  <autoFilter ref="A7:G133"/>
  <mergeCells count="5">
    <mergeCell ref="A133:G133"/>
    <mergeCell ref="A2:AQ2"/>
    <mergeCell ref="A3:AQ3"/>
    <mergeCell ref="A4:AQ4"/>
    <mergeCell ref="A5:AQ5"/>
  </mergeCells>
  <hyperlinks>
    <hyperlink ref="AU2" location="INDICE!A1" display="VOVER AL INDICE"/>
  </hyperlink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4" tint="0.39997558519241921"/>
  </sheetPr>
  <dimension ref="A1:AR163"/>
  <sheetViews>
    <sheetView showGridLines="0" topLeftCell="A28" zoomScale="55" zoomScaleNormal="55" workbookViewId="0">
      <selection activeCell="AP6" sqref="AP6"/>
    </sheetView>
  </sheetViews>
  <sheetFormatPr baseColWidth="10" defaultRowHeight="13.2" x14ac:dyDescent="0.25"/>
  <cols>
    <col min="1" max="1" width="8.6640625" style="70" customWidth="1"/>
    <col min="2" max="2" width="23.21875" style="70" customWidth="1"/>
    <col min="3" max="34" width="11.5546875" style="70"/>
    <col min="35" max="35" width="12.44140625" style="70" bestFit="1" customWidth="1"/>
    <col min="36" max="36" width="11.5546875" style="70"/>
    <col min="37" max="37" width="12.44140625" style="70" bestFit="1" customWidth="1"/>
    <col min="38" max="39" width="11.5546875" style="70"/>
    <col min="40" max="40" width="23.109375" style="70" customWidth="1"/>
    <col min="41" max="16384" width="11.5546875" style="70"/>
  </cols>
  <sheetData>
    <row r="1" spans="1:40" ht="16.8" customHeight="1" thickBot="1" x14ac:dyDescent="0.3">
      <c r="A1" s="299" t="s">
        <v>473</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N1" s="259" t="s">
        <v>534</v>
      </c>
    </row>
    <row r="2" spans="1:40" ht="14.4" thickTop="1" x14ac:dyDescent="0.25">
      <c r="A2" s="300" t="s">
        <v>516</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row>
    <row r="3" spans="1:40" ht="13.8" x14ac:dyDescent="0.25">
      <c r="A3" s="300" t="s">
        <v>322</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row>
    <row r="4" spans="1:40" ht="13.8" x14ac:dyDescent="0.25">
      <c r="A4" s="300" t="s">
        <v>402</v>
      </c>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row>
    <row r="5" spans="1:40" ht="13.8"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row>
    <row r="6" spans="1:40" ht="135" customHeight="1" thickBot="1" x14ac:dyDescent="0.3">
      <c r="A6" s="88" t="s">
        <v>43</v>
      </c>
      <c r="B6" s="89" t="s">
        <v>20</v>
      </c>
      <c r="C6" s="90" t="s">
        <v>324</v>
      </c>
      <c r="D6" s="90" t="s">
        <v>325</v>
      </c>
      <c r="E6" s="90" t="s">
        <v>326</v>
      </c>
      <c r="F6" s="90" t="s">
        <v>327</v>
      </c>
      <c r="G6" s="90" t="s">
        <v>328</v>
      </c>
      <c r="H6" s="91" t="s">
        <v>329</v>
      </c>
      <c r="I6" s="90" t="s">
        <v>331</v>
      </c>
      <c r="J6" s="90" t="s">
        <v>334</v>
      </c>
      <c r="K6" s="90" t="s">
        <v>332</v>
      </c>
      <c r="L6" s="90" t="s">
        <v>333</v>
      </c>
      <c r="M6" s="91" t="s">
        <v>359</v>
      </c>
      <c r="N6" s="91" t="s">
        <v>344</v>
      </c>
      <c r="O6" s="92" t="s">
        <v>335</v>
      </c>
      <c r="P6" s="92" t="s">
        <v>336</v>
      </c>
      <c r="Q6" s="91" t="s">
        <v>345</v>
      </c>
      <c r="R6" s="93" t="s">
        <v>337</v>
      </c>
      <c r="S6" s="93" t="s">
        <v>338</v>
      </c>
      <c r="T6" s="91" t="s">
        <v>346</v>
      </c>
      <c r="U6" s="94" t="s">
        <v>339</v>
      </c>
      <c r="V6" s="93" t="s">
        <v>340</v>
      </c>
      <c r="W6" s="91" t="s">
        <v>347</v>
      </c>
      <c r="X6" s="91" t="s">
        <v>348</v>
      </c>
      <c r="Y6" s="91" t="s">
        <v>349</v>
      </c>
      <c r="Z6" s="91" t="s">
        <v>350</v>
      </c>
      <c r="AA6" s="91" t="s">
        <v>351</v>
      </c>
      <c r="AB6" s="93" t="s">
        <v>352</v>
      </c>
      <c r="AC6" s="92" t="s">
        <v>353</v>
      </c>
      <c r="AD6" s="92" t="s">
        <v>354</v>
      </c>
      <c r="AE6" s="91" t="s">
        <v>355</v>
      </c>
      <c r="AF6" s="92" t="s">
        <v>356</v>
      </c>
      <c r="AG6" s="93" t="s">
        <v>357</v>
      </c>
      <c r="AH6" s="91" t="s">
        <v>358</v>
      </c>
      <c r="AI6" s="95" t="s">
        <v>443</v>
      </c>
      <c r="AJ6" s="95" t="s">
        <v>342</v>
      </c>
      <c r="AK6" s="91" t="s">
        <v>400</v>
      </c>
      <c r="AL6" s="96" t="s">
        <v>442</v>
      </c>
    </row>
    <row r="7" spans="1:40" ht="14.4" x14ac:dyDescent="0.3">
      <c r="A7" s="82" t="s">
        <v>44</v>
      </c>
      <c r="B7" s="111" t="s">
        <v>21</v>
      </c>
      <c r="C7" s="84">
        <f>SUMIF('PIB Municipios 2018'!$C$8:$C$132,$A7,'PIB Municipios 2018'!H$8:H$132)</f>
        <v>6.1172465846336959</v>
      </c>
      <c r="D7" s="84">
        <f>SUMIF('PIB Municipios 2018'!$C$8:$C$132,$A7,'PIB Municipios 2018'!I$8:I$132)</f>
        <v>35.779377435162438</v>
      </c>
      <c r="E7" s="84">
        <f>SUMIF('PIB Municipios 2018'!$C$8:$C$132,$A7,'PIB Municipios 2018'!J$8:J$132)</f>
        <v>80.621965468738864</v>
      </c>
      <c r="F7" s="84">
        <f>SUMIF('PIB Municipios 2018'!$C$8:$C$132,$A7,'PIB Municipios 2018'!K$8:K$132)</f>
        <v>5.0999474113082297E-2</v>
      </c>
      <c r="G7" s="84">
        <f>SUMIF('PIB Municipios 2018'!$C$8:$C$132,$A7,'PIB Municipios 2018'!L$8:L$132)</f>
        <v>0</v>
      </c>
      <c r="H7" s="85">
        <f>SUMIF('PIB Municipios 2018'!$C$8:$C$132,$A7,'PIB Municipios 2018'!M$8:M$132)</f>
        <v>122.56958896264807</v>
      </c>
      <c r="I7" s="84">
        <f>SUMIF('PIB Municipios 2018'!$C$8:$C$132,$A7,'PIB Municipios 2018'!N$8:N$132)</f>
        <v>0</v>
      </c>
      <c r="J7" s="84">
        <f>SUMIF('PIB Municipios 2018'!$C$8:$C$132,$A7,'PIB Municipios 2018'!O$8:O$132)</f>
        <v>0</v>
      </c>
      <c r="K7" s="84">
        <f>SUMIF('PIB Municipios 2018'!$C$8:$C$132,$A7,'PIB Municipios 2018'!P$8:P$132)</f>
        <v>0</v>
      </c>
      <c r="L7" s="84">
        <f>SUMIF('PIB Municipios 2018'!$C$8:$C$132,$A7,'PIB Municipios 2018'!Q$8:Q$132)</f>
        <v>9.1088019168262502</v>
      </c>
      <c r="M7" s="85">
        <f>SUMIF('PIB Municipios 2018'!$C$8:$C$132,$A7,'PIB Municipios 2018'!R$8:R$132)</f>
        <v>9.1088019168262502</v>
      </c>
      <c r="N7" s="85">
        <f>SUMIF('PIB Municipios 2018'!$C$8:$C$132,$A7,'PIB Municipios 2018'!S$8:S$132)</f>
        <v>7397.8161958151895</v>
      </c>
      <c r="O7" s="84">
        <f>SUMIF('PIB Municipios 2018'!$C$8:$C$132,$A7,'PIB Municipios 2018'!T$8:T$132)</f>
        <v>1187.5586417451573</v>
      </c>
      <c r="P7" s="84">
        <f>SUMIF('PIB Municipios 2018'!$C$8:$C$132,$A7,'PIB Municipios 2018'!U$8:U$132)</f>
        <v>506.67197192938562</v>
      </c>
      <c r="Q7" s="85">
        <f>SUMIF('PIB Municipios 2018'!$C$8:$C$132,$A7,'PIB Municipios 2018'!V$8:V$132)</f>
        <v>1694.2306136745431</v>
      </c>
      <c r="R7" s="84">
        <f>SUMIF('PIB Municipios 2018'!$C$8:$C$132,$A7,'PIB Municipios 2018'!W$8:W$132)</f>
        <v>5532.6155585168517</v>
      </c>
      <c r="S7" s="84">
        <f>SUMIF('PIB Municipios 2018'!$C$8:$C$132,$A7,'PIB Municipios 2018'!X$8:X$132)</f>
        <v>1031.9549398664112</v>
      </c>
      <c r="T7" s="86">
        <f>SUMIF('PIB Municipios 2018'!$C$8:$C$132,$A7,'PIB Municipios 2018'!Y$8:Y$132)</f>
        <v>6564.5704983832629</v>
      </c>
      <c r="U7" s="84">
        <f>SUMIF('PIB Municipios 2018'!$C$8:$C$132,$A7,'PIB Municipios 2018'!Z$8:Z$132)</f>
        <v>9175.3817217507458</v>
      </c>
      <c r="V7" s="84">
        <f>SUMIF('PIB Municipios 2018'!$C$8:$C$132,$A7,'PIB Municipios 2018'!AA$8:AA$132)</f>
        <v>2585.6931032574248</v>
      </c>
      <c r="W7" s="85">
        <f>SUMIF('PIB Municipios 2018'!$C$8:$C$132,$A7,'PIB Municipios 2018'!AB$8:AB$132)</f>
        <v>11761.074825008171</v>
      </c>
      <c r="X7" s="85">
        <f>SUMIF('PIB Municipios 2018'!$C$8:$C$132,$A7,'PIB Municipios 2018'!AC$8:AC$132)</f>
        <v>1948.2175613566146</v>
      </c>
      <c r="Y7" s="85">
        <f>SUMIF('PIB Municipios 2018'!$C$8:$C$132,$A7,'PIB Municipios 2018'!AD$8:AD$132)</f>
        <v>5428.1496940445531</v>
      </c>
      <c r="Z7" s="85">
        <f>SUMIF('PIB Municipios 2018'!$C$8:$C$132,$A7,'PIB Municipios 2018'!AE$8:AE$132)</f>
        <v>6074.5062291664863</v>
      </c>
      <c r="AA7" s="85">
        <f>SUMIF('PIB Municipios 2018'!$C$8:$C$132,$A7,'PIB Municipios 2018'!AF$8:AF$132)</f>
        <v>6090.5347289482888</v>
      </c>
      <c r="AB7" s="84">
        <f>SUMIF('PIB Municipios 2018'!$C$8:$C$132,$A7,'PIB Municipios 2018'!AG$8:AG$132)</f>
        <v>3153.3525403520694</v>
      </c>
      <c r="AC7" s="84">
        <f>SUMIF('PIB Municipios 2018'!$C$8:$C$132,$A7,'PIB Municipios 2018'!AH$8:AH$132)</f>
        <v>3201.8208215631385</v>
      </c>
      <c r="AD7" s="84">
        <f>SUMIF('PIB Municipios 2018'!$C$8:$C$132,$A7,'PIB Municipios 2018'!AI$8:AI$132)</f>
        <v>1481.7747863702639</v>
      </c>
      <c r="AE7" s="85">
        <f>SUMIF('PIB Municipios 2018'!$C$8:$C$132,$A7,'PIB Municipios 2018'!AJ$8:AJ$132)</f>
        <v>7836.9481482854717</v>
      </c>
      <c r="AF7" s="84">
        <f>SUMIF('PIB Municipios 2018'!$C$8:$C$132,$A7,'PIB Municipios 2018'!AK$8:AK$132)</f>
        <v>1277.1552035927837</v>
      </c>
      <c r="AG7" s="84">
        <f>SUMIF('PIB Municipios 2018'!$C$8:$C$132,$A7,'PIB Municipios 2018'!AL$8:AL$132)</f>
        <v>434.55442044480634</v>
      </c>
      <c r="AH7" s="85">
        <f>SUMIF('PIB Municipios 2018'!$C$8:$C$132,$A7,'PIB Municipios 2018'!AM$8:AM$132)</f>
        <v>1711.7096240375899</v>
      </c>
      <c r="AI7" s="84">
        <f>SUMIF('PIB Municipios 2018'!$C$8:$C$132,$A7,'PIB Municipios 2018'!AN$8:AN$132)</f>
        <v>56639.436509599655</v>
      </c>
      <c r="AJ7" s="84">
        <f>SUMIF('PIB Municipios 2018'!$C$8:$C$132,$A7,'PIB Municipios 2018'!AO$8:AO$132)</f>
        <v>5603.1605259215985</v>
      </c>
      <c r="AK7" s="85">
        <f>SUMIF('PIB Municipios 2018'!$C$8:$C$132,$A7,'PIB Municipios 2018'!AP$8:AP$132)</f>
        <v>62242.597035521256</v>
      </c>
      <c r="AL7" s="87">
        <f t="shared" ref="AL7:AL31" si="0">AK7/$AK$32</f>
        <v>0.43874128991422684</v>
      </c>
    </row>
    <row r="8" spans="1:40" ht="14.4" x14ac:dyDescent="0.3">
      <c r="A8" s="79" t="s">
        <v>45</v>
      </c>
      <c r="B8" s="109" t="s">
        <v>22</v>
      </c>
      <c r="C8" s="74">
        <f>SUMIF('PIB Municipios 2018'!$C$8:$C$132,$A8,'PIB Municipios 2018'!H$8:H$132)</f>
        <v>15.072160020030145</v>
      </c>
      <c r="D8" s="74">
        <f>SUMIF('PIB Municipios 2018'!$C$8:$C$132,$A8,'PIB Municipios 2018'!I$8:I$132)</f>
        <v>44.905905772425811</v>
      </c>
      <c r="E8" s="74">
        <f>SUMIF('PIB Municipios 2018'!$C$8:$C$132,$A8,'PIB Municipios 2018'!J$8:J$132)</f>
        <v>458.17090651608919</v>
      </c>
      <c r="F8" s="74">
        <f>SUMIF('PIB Municipios 2018'!$C$8:$C$132,$A8,'PIB Municipios 2018'!K$8:K$132)</f>
        <v>1.1753422007873808</v>
      </c>
      <c r="G8" s="74">
        <f>SUMIF('PIB Municipios 2018'!$C$8:$C$132,$A8,'PIB Municipios 2018'!L$8:L$132)</f>
        <v>0</v>
      </c>
      <c r="H8" s="75">
        <f>SUMIF('PIB Municipios 2018'!$C$8:$C$132,$A8,'PIB Municipios 2018'!M$8:M$132)</f>
        <v>519.32431450933257</v>
      </c>
      <c r="I8" s="74">
        <f>SUMIF('PIB Municipios 2018'!$C$8:$C$132,$A8,'PIB Municipios 2018'!N$8:N$132)</f>
        <v>0</v>
      </c>
      <c r="J8" s="74">
        <f>SUMIF('PIB Municipios 2018'!$C$8:$C$132,$A8,'PIB Municipios 2018'!O$8:O$132)</f>
        <v>0</v>
      </c>
      <c r="K8" s="74">
        <f>SUMIF('PIB Municipios 2018'!$C$8:$C$132,$A8,'PIB Municipios 2018'!P$8:P$132)</f>
        <v>14.921188866025782</v>
      </c>
      <c r="L8" s="74">
        <f>SUMIF('PIB Municipios 2018'!$C$8:$C$132,$A8,'PIB Municipios 2018'!Q$8:Q$132)</f>
        <v>9.4014633058848016</v>
      </c>
      <c r="M8" s="75">
        <f>SUMIF('PIB Municipios 2018'!$C$8:$C$132,$A8,'PIB Municipios 2018'!R$8:R$132)</f>
        <v>24.322652171910583</v>
      </c>
      <c r="N8" s="75">
        <f>SUMIF('PIB Municipios 2018'!$C$8:$C$132,$A8,'PIB Municipios 2018'!S$8:S$132)</f>
        <v>3879.1145862362805</v>
      </c>
      <c r="O8" s="74">
        <f>SUMIF('PIB Municipios 2018'!$C$8:$C$132,$A8,'PIB Municipios 2018'!T$8:T$132)</f>
        <v>478.5085697213753</v>
      </c>
      <c r="P8" s="74">
        <f>SUMIF('PIB Municipios 2018'!$C$8:$C$132,$A8,'PIB Municipios 2018'!U$8:U$132)</f>
        <v>104.04896935172877</v>
      </c>
      <c r="Q8" s="75">
        <f>SUMIF('PIB Municipios 2018'!$C$8:$C$132,$A8,'PIB Municipios 2018'!V$8:V$132)</f>
        <v>582.55753907310407</v>
      </c>
      <c r="R8" s="74">
        <f>SUMIF('PIB Municipios 2018'!$C$8:$C$132,$A8,'PIB Municipios 2018'!W$8:W$132)</f>
        <v>338.89290562688626</v>
      </c>
      <c r="S8" s="74">
        <f>SUMIF('PIB Municipios 2018'!$C$8:$C$132,$A8,'PIB Municipios 2018'!X$8:X$132)</f>
        <v>95.863379324055373</v>
      </c>
      <c r="T8" s="76">
        <f>SUMIF('PIB Municipios 2018'!$C$8:$C$132,$A8,'PIB Municipios 2018'!Y$8:Y$132)</f>
        <v>434.75628495094168</v>
      </c>
      <c r="U8" s="74">
        <f>SUMIF('PIB Municipios 2018'!$C$8:$C$132,$A8,'PIB Municipios 2018'!Z$8:Z$132)</f>
        <v>1967.3106001384597</v>
      </c>
      <c r="V8" s="74">
        <f>SUMIF('PIB Municipios 2018'!$C$8:$C$132,$A8,'PIB Municipios 2018'!AA$8:AA$132)</f>
        <v>776.89465787264874</v>
      </c>
      <c r="W8" s="75">
        <f>SUMIF('PIB Municipios 2018'!$C$8:$C$132,$A8,'PIB Municipios 2018'!AB$8:AB$132)</f>
        <v>2744.2052580111085</v>
      </c>
      <c r="X8" s="75">
        <f>SUMIF('PIB Municipios 2018'!$C$8:$C$132,$A8,'PIB Municipios 2018'!AC$8:AC$132)</f>
        <v>468.41486576179847</v>
      </c>
      <c r="Y8" s="75">
        <f>SUMIF('PIB Municipios 2018'!$C$8:$C$132,$A8,'PIB Municipios 2018'!AD$8:AD$132)</f>
        <v>247.31055785429382</v>
      </c>
      <c r="Z8" s="75">
        <f>SUMIF('PIB Municipios 2018'!$C$8:$C$132,$A8,'PIB Municipios 2018'!AE$8:AE$132)</f>
        <v>1072.1052062255133</v>
      </c>
      <c r="AA8" s="75">
        <f>SUMIF('PIB Municipios 2018'!$C$8:$C$132,$A8,'PIB Municipios 2018'!AF$8:AF$132)</f>
        <v>1248.7303178766265</v>
      </c>
      <c r="AB8" s="74">
        <f>SUMIF('PIB Municipios 2018'!$C$8:$C$132,$A8,'PIB Municipios 2018'!AG$8:AG$132)</f>
        <v>510.34173806303818</v>
      </c>
      <c r="AC8" s="74">
        <f>SUMIF('PIB Municipios 2018'!$C$8:$C$132,$A8,'PIB Municipios 2018'!AH$8:AH$132)</f>
        <v>508.73012566355879</v>
      </c>
      <c r="AD8" s="74">
        <f>SUMIF('PIB Municipios 2018'!$C$8:$C$132,$A8,'PIB Municipios 2018'!AI$8:AI$132)</f>
        <v>303.26593612941815</v>
      </c>
      <c r="AE8" s="75">
        <f>SUMIF('PIB Municipios 2018'!$C$8:$C$132,$A8,'PIB Municipios 2018'!AJ$8:AJ$132)</f>
        <v>1322.337799856015</v>
      </c>
      <c r="AF8" s="74">
        <f>SUMIF('PIB Municipios 2018'!$C$8:$C$132,$A8,'PIB Municipios 2018'!AK$8:AK$132)</f>
        <v>223.80841765876258</v>
      </c>
      <c r="AG8" s="74">
        <f>SUMIF('PIB Municipios 2018'!$C$8:$C$132,$A8,'PIB Municipios 2018'!AL$8:AL$132)</f>
        <v>70.348501290330987</v>
      </c>
      <c r="AH8" s="75">
        <f>SUMIF('PIB Municipios 2018'!$C$8:$C$132,$A8,'PIB Municipios 2018'!AM$8:AM$132)</f>
        <v>294.15691894909355</v>
      </c>
      <c r="AI8" s="74">
        <f>SUMIF('PIB Municipios 2018'!$C$8:$C$132,$A8,'PIB Municipios 2018'!AN$8:AN$132)</f>
        <v>12837.336301476018</v>
      </c>
      <c r="AJ8" s="74">
        <f>SUMIF('PIB Municipios 2018'!$C$8:$C$132,$A8,'PIB Municipios 2018'!AO$8:AO$132)</f>
        <v>1269.9571262545953</v>
      </c>
      <c r="AK8" s="75">
        <f>SUMIF('PIB Municipios 2018'!$C$8:$C$132,$A8,'PIB Municipios 2018'!AP$8:AP$132)</f>
        <v>14107.293427730614</v>
      </c>
      <c r="AL8" s="78">
        <f t="shared" si="0"/>
        <v>9.9440775457180289E-2</v>
      </c>
    </row>
    <row r="9" spans="1:40" ht="14.4" x14ac:dyDescent="0.3">
      <c r="A9" s="79" t="s">
        <v>46</v>
      </c>
      <c r="B9" s="109" t="s">
        <v>23</v>
      </c>
      <c r="C9" s="74">
        <f>SUMIF('PIB Municipios 2018'!$C$8:$C$132,$A9,'PIB Municipios 2018'!H$8:H$132)</f>
        <v>2.1058931936259349</v>
      </c>
      <c r="D9" s="74">
        <f>SUMIF('PIB Municipios 2018'!$C$8:$C$132,$A9,'PIB Municipios 2018'!I$8:I$132)</f>
        <v>4.8829773903190956</v>
      </c>
      <c r="E9" s="74">
        <f>SUMIF('PIB Municipios 2018'!$C$8:$C$132,$A9,'PIB Municipios 2018'!J$8:J$132)</f>
        <v>47.898812847966035</v>
      </c>
      <c r="F9" s="74">
        <f>SUMIF('PIB Municipios 2018'!$C$8:$C$132,$A9,'PIB Municipios 2018'!K$8:K$132)</f>
        <v>8.7686915253341879E-2</v>
      </c>
      <c r="G9" s="74">
        <f>SUMIF('PIB Municipios 2018'!$C$8:$C$132,$A9,'PIB Municipios 2018'!L$8:L$132)</f>
        <v>0</v>
      </c>
      <c r="H9" s="75">
        <f>SUMIF('PIB Municipios 2018'!$C$8:$C$132,$A9,'PIB Municipios 2018'!M$8:M$132)</f>
        <v>54.975370347164407</v>
      </c>
      <c r="I9" s="74">
        <f>SUMIF('PIB Municipios 2018'!$C$8:$C$132,$A9,'PIB Municipios 2018'!N$8:N$132)</f>
        <v>0</v>
      </c>
      <c r="J9" s="74">
        <f>SUMIF('PIB Municipios 2018'!$C$8:$C$132,$A9,'PIB Municipios 2018'!O$8:O$132)</f>
        <v>0</v>
      </c>
      <c r="K9" s="74">
        <f>SUMIF('PIB Municipios 2018'!$C$8:$C$132,$A9,'PIB Municipios 2018'!P$8:P$132)</f>
        <v>0</v>
      </c>
      <c r="L9" s="74">
        <f>SUMIF('PIB Municipios 2018'!$C$8:$C$132,$A9,'PIB Municipios 2018'!Q$8:Q$132)</f>
        <v>0.41392895742375546</v>
      </c>
      <c r="M9" s="75">
        <f>SUMIF('PIB Municipios 2018'!$C$8:$C$132,$A9,'PIB Municipios 2018'!R$8:R$132)</f>
        <v>0.41392895742375546</v>
      </c>
      <c r="N9" s="75">
        <f>SUMIF('PIB Municipios 2018'!$C$8:$C$132,$A9,'PIB Municipios 2018'!S$8:S$132)</f>
        <v>5211.2211535676397</v>
      </c>
      <c r="O9" s="74">
        <f>SUMIF('PIB Municipios 2018'!$C$8:$C$132,$A9,'PIB Municipios 2018'!T$8:T$132)</f>
        <v>459.24305618611538</v>
      </c>
      <c r="P9" s="74">
        <f>SUMIF('PIB Municipios 2018'!$C$8:$C$132,$A9,'PIB Municipios 2018'!U$8:U$132)</f>
        <v>164.20617614974924</v>
      </c>
      <c r="Q9" s="75">
        <f>SUMIF('PIB Municipios 2018'!$C$8:$C$132,$A9,'PIB Municipios 2018'!V$8:V$132)</f>
        <v>623.44923233586462</v>
      </c>
      <c r="R9" s="74">
        <f>SUMIF('PIB Municipios 2018'!$C$8:$C$132,$A9,'PIB Municipios 2018'!W$8:W$132)</f>
        <v>576.09613105457481</v>
      </c>
      <c r="S9" s="74">
        <f>SUMIF('PIB Municipios 2018'!$C$8:$C$132,$A9,'PIB Municipios 2018'!X$8:X$132)</f>
        <v>511.9919027583669</v>
      </c>
      <c r="T9" s="76">
        <f>SUMIF('PIB Municipios 2018'!$C$8:$C$132,$A9,'PIB Municipios 2018'!Y$8:Y$132)</f>
        <v>1088.0880338129416</v>
      </c>
      <c r="U9" s="74">
        <f>SUMIF('PIB Municipios 2018'!$C$8:$C$132,$A9,'PIB Municipios 2018'!Z$8:Z$132)</f>
        <v>2571.4808033498498</v>
      </c>
      <c r="V9" s="74">
        <f>SUMIF('PIB Municipios 2018'!$C$8:$C$132,$A9,'PIB Municipios 2018'!AA$8:AA$132)</f>
        <v>850.38041240021903</v>
      </c>
      <c r="W9" s="75">
        <f>SUMIF('PIB Municipios 2018'!$C$8:$C$132,$A9,'PIB Municipios 2018'!AB$8:AB$132)</f>
        <v>3421.8612157500693</v>
      </c>
      <c r="X9" s="75">
        <f>SUMIF('PIB Municipios 2018'!$C$8:$C$132,$A9,'PIB Municipios 2018'!AC$8:AC$132)</f>
        <v>634.10245706268006</v>
      </c>
      <c r="Y9" s="75">
        <f>SUMIF('PIB Municipios 2018'!$C$8:$C$132,$A9,'PIB Municipios 2018'!AD$8:AD$132)</f>
        <v>484.0030743883147</v>
      </c>
      <c r="Z9" s="75">
        <f>SUMIF('PIB Municipios 2018'!$C$8:$C$132,$A9,'PIB Municipios 2018'!AE$8:AE$132)</f>
        <v>1696.9140471282378</v>
      </c>
      <c r="AA9" s="75">
        <f>SUMIF('PIB Municipios 2018'!$C$8:$C$132,$A9,'PIB Municipios 2018'!AF$8:AF$132)</f>
        <v>1666.4970463516802</v>
      </c>
      <c r="AB9" s="74">
        <f>SUMIF('PIB Municipios 2018'!$C$8:$C$132,$A9,'PIB Municipios 2018'!AG$8:AG$132)</f>
        <v>650.10636223142649</v>
      </c>
      <c r="AC9" s="74">
        <f>SUMIF('PIB Municipios 2018'!$C$8:$C$132,$A9,'PIB Municipios 2018'!AH$8:AH$132)</f>
        <v>586.78472334547689</v>
      </c>
      <c r="AD9" s="74">
        <f>SUMIF('PIB Municipios 2018'!$C$8:$C$132,$A9,'PIB Municipios 2018'!AI$8:AI$132)</f>
        <v>354.15031919508476</v>
      </c>
      <c r="AE9" s="75">
        <f>SUMIF('PIB Municipios 2018'!$C$8:$C$132,$A9,'PIB Municipios 2018'!AJ$8:AJ$132)</f>
        <v>1591.0414047719878</v>
      </c>
      <c r="AF9" s="74">
        <f>SUMIF('PIB Municipios 2018'!$C$8:$C$132,$A9,'PIB Municipios 2018'!AK$8:AK$132)</f>
        <v>387.28544699662814</v>
      </c>
      <c r="AG9" s="74">
        <f>SUMIF('PIB Municipios 2018'!$C$8:$C$132,$A9,'PIB Municipios 2018'!AL$8:AL$132)</f>
        <v>75.164191373372987</v>
      </c>
      <c r="AH9" s="75">
        <f>SUMIF('PIB Municipios 2018'!$C$8:$C$132,$A9,'PIB Municipios 2018'!AM$8:AM$132)</f>
        <v>462.44963837000114</v>
      </c>
      <c r="AI9" s="74">
        <f>SUMIF('PIB Municipios 2018'!$C$8:$C$132,$A9,'PIB Municipios 2018'!AN$8:AN$132)</f>
        <v>16935.016602844007</v>
      </c>
      <c r="AJ9" s="74">
        <f>SUMIF('PIB Municipios 2018'!$C$8:$C$132,$A9,'PIB Municipios 2018'!AO$8:AO$132)</f>
        <v>1675.3276936079662</v>
      </c>
      <c r="AK9" s="75">
        <f>SUMIF('PIB Municipios 2018'!$C$8:$C$132,$A9,'PIB Municipios 2018'!AP$8:AP$132)</f>
        <v>18610.344296451971</v>
      </c>
      <c r="AL9" s="78">
        <f t="shared" si="0"/>
        <v>0.13118229076645777</v>
      </c>
    </row>
    <row r="10" spans="1:40" ht="14.4" x14ac:dyDescent="0.3">
      <c r="A10" s="79" t="s">
        <v>47</v>
      </c>
      <c r="B10" s="109" t="s">
        <v>2</v>
      </c>
      <c r="C10" s="74">
        <f>SUMIF('PIB Municipios 2018'!$C$8:$C$132,$A10,'PIB Municipios 2018'!H$8:H$132)</f>
        <v>0</v>
      </c>
      <c r="D10" s="74">
        <f>SUMIF('PIB Municipios 2018'!$C$8:$C$132,$A10,'PIB Municipios 2018'!I$8:I$132)</f>
        <v>84.913938920113949</v>
      </c>
      <c r="E10" s="74">
        <f>SUMIF('PIB Municipios 2018'!$C$8:$C$132,$A10,'PIB Municipios 2018'!J$8:J$132)</f>
        <v>184.25715818330727</v>
      </c>
      <c r="F10" s="74">
        <f>SUMIF('PIB Municipios 2018'!$C$8:$C$132,$A10,'PIB Municipios 2018'!K$8:K$132)</f>
        <v>2.6728086666275694</v>
      </c>
      <c r="G10" s="74">
        <f>SUMIF('PIB Municipios 2018'!$C$8:$C$132,$A10,'PIB Municipios 2018'!L$8:L$132)</f>
        <v>0</v>
      </c>
      <c r="H10" s="75">
        <f>SUMIF('PIB Municipios 2018'!$C$8:$C$132,$A10,'PIB Municipios 2018'!M$8:M$132)</f>
        <v>271.84390577004876</v>
      </c>
      <c r="I10" s="74">
        <f>SUMIF('PIB Municipios 2018'!$C$8:$C$132,$A10,'PIB Municipios 2018'!N$8:N$132)</f>
        <v>0</v>
      </c>
      <c r="J10" s="74">
        <f>SUMIF('PIB Municipios 2018'!$C$8:$C$132,$A10,'PIB Municipios 2018'!O$8:O$132)</f>
        <v>0</v>
      </c>
      <c r="K10" s="74">
        <f>SUMIF('PIB Municipios 2018'!$C$8:$C$132,$A10,'PIB Municipios 2018'!P$8:P$132)</f>
        <v>879.05183629940814</v>
      </c>
      <c r="L10" s="74">
        <f>SUMIF('PIB Municipios 2018'!$C$8:$C$132,$A10,'PIB Municipios 2018'!Q$8:Q$132)</f>
        <v>3.2907205562782559E-2</v>
      </c>
      <c r="M10" s="75">
        <f>SUMIF('PIB Municipios 2018'!$C$8:$C$132,$A10,'PIB Municipios 2018'!R$8:R$132)</f>
        <v>879.08474350497102</v>
      </c>
      <c r="N10" s="75">
        <f>SUMIF('PIB Municipios 2018'!$C$8:$C$132,$A10,'PIB Municipios 2018'!S$8:S$132)</f>
        <v>94.307627850598493</v>
      </c>
      <c r="O10" s="74">
        <f>SUMIF('PIB Municipios 2018'!$C$8:$C$132,$A10,'PIB Municipios 2018'!T$8:T$132)</f>
        <v>95.840999156031202</v>
      </c>
      <c r="P10" s="74">
        <f>SUMIF('PIB Municipios 2018'!$C$8:$C$132,$A10,'PIB Municipios 2018'!U$8:U$132)</f>
        <v>67.424744387860159</v>
      </c>
      <c r="Q10" s="75">
        <f>SUMIF('PIB Municipios 2018'!$C$8:$C$132,$A10,'PIB Municipios 2018'!V$8:V$132)</f>
        <v>163.26574354389135</v>
      </c>
      <c r="R10" s="74">
        <f>SUMIF('PIB Municipios 2018'!$C$8:$C$132,$A10,'PIB Municipios 2018'!W$8:W$132)</f>
        <v>147.24744262421152</v>
      </c>
      <c r="S10" s="74">
        <f>SUMIF('PIB Municipios 2018'!$C$8:$C$132,$A10,'PIB Municipios 2018'!X$8:X$132)</f>
        <v>98.487265458565815</v>
      </c>
      <c r="T10" s="76">
        <f>SUMIF('PIB Municipios 2018'!$C$8:$C$132,$A10,'PIB Municipios 2018'!Y$8:Y$132)</f>
        <v>245.73470808277736</v>
      </c>
      <c r="U10" s="74">
        <f>SUMIF('PIB Municipios 2018'!$C$8:$C$132,$A10,'PIB Municipios 2018'!Z$8:Z$132)</f>
        <v>464.59426842022157</v>
      </c>
      <c r="V10" s="74">
        <f>SUMIF('PIB Municipios 2018'!$C$8:$C$132,$A10,'PIB Municipios 2018'!AA$8:AA$132)</f>
        <v>119.81973468854699</v>
      </c>
      <c r="W10" s="75">
        <f>SUMIF('PIB Municipios 2018'!$C$8:$C$132,$A10,'PIB Municipios 2018'!AB$8:AB$132)</f>
        <v>584.4140031087685</v>
      </c>
      <c r="X10" s="75">
        <f>SUMIF('PIB Municipios 2018'!$C$8:$C$132,$A10,'PIB Municipios 2018'!AC$8:AC$132)</f>
        <v>92.953530298950625</v>
      </c>
      <c r="Y10" s="75">
        <f>SUMIF('PIB Municipios 2018'!$C$8:$C$132,$A10,'PIB Municipios 2018'!AD$8:AD$132)</f>
        <v>31.723925091053804</v>
      </c>
      <c r="Z10" s="75">
        <f>SUMIF('PIB Municipios 2018'!$C$8:$C$132,$A10,'PIB Municipios 2018'!AE$8:AE$132)</f>
        <v>254.48266460383351</v>
      </c>
      <c r="AA10" s="75">
        <f>SUMIF('PIB Municipios 2018'!$C$8:$C$132,$A10,'PIB Municipios 2018'!AF$8:AF$132)</f>
        <v>355.51857080110858</v>
      </c>
      <c r="AB10" s="74">
        <f>SUMIF('PIB Municipios 2018'!$C$8:$C$132,$A10,'PIB Municipios 2018'!AG$8:AG$132)</f>
        <v>170.59868234865544</v>
      </c>
      <c r="AC10" s="74">
        <f>SUMIF('PIB Municipios 2018'!$C$8:$C$132,$A10,'PIB Municipios 2018'!AH$8:AH$132)</f>
        <v>268.88078586620475</v>
      </c>
      <c r="AD10" s="74">
        <f>SUMIF('PIB Municipios 2018'!$C$8:$C$132,$A10,'PIB Municipios 2018'!AI$8:AI$132)</f>
        <v>148.50651794596601</v>
      </c>
      <c r="AE10" s="75">
        <f>SUMIF('PIB Municipios 2018'!$C$8:$C$132,$A10,'PIB Municipios 2018'!AJ$8:AJ$132)</f>
        <v>587.9859861608262</v>
      </c>
      <c r="AF10" s="74">
        <f>SUMIF('PIB Municipios 2018'!$C$8:$C$132,$A10,'PIB Municipios 2018'!AK$8:AK$132)</f>
        <v>39.227395315385223</v>
      </c>
      <c r="AG10" s="74">
        <f>SUMIF('PIB Municipios 2018'!$C$8:$C$132,$A10,'PIB Municipios 2018'!AL$8:AL$132)</f>
        <v>36.166471552652453</v>
      </c>
      <c r="AH10" s="75">
        <f>SUMIF('PIB Municipios 2018'!$C$8:$C$132,$A10,'PIB Municipios 2018'!AM$8:AM$132)</f>
        <v>75.393866868037691</v>
      </c>
      <c r="AI10" s="74">
        <f>SUMIF('PIB Municipios 2018'!$C$8:$C$132,$A10,'PIB Municipios 2018'!AN$8:AN$132)</f>
        <v>3636.709275684866</v>
      </c>
      <c r="AJ10" s="74">
        <f>SUMIF('PIB Municipios 2018'!$C$8:$C$132,$A10,'PIB Municipios 2018'!AO$8:AO$132)</f>
        <v>359.76816002250865</v>
      </c>
      <c r="AK10" s="75">
        <f>SUMIF('PIB Municipios 2018'!$C$8:$C$132,$A10,'PIB Municipios 2018'!AP$8:AP$132)</f>
        <v>3996.4774357073757</v>
      </c>
      <c r="AL10" s="78">
        <f t="shared" si="0"/>
        <v>2.8170734332545536E-2</v>
      </c>
    </row>
    <row r="11" spans="1:40" ht="14.4" x14ac:dyDescent="0.3">
      <c r="A11" s="79" t="s">
        <v>48</v>
      </c>
      <c r="B11" s="109" t="s">
        <v>24</v>
      </c>
      <c r="C11" s="74">
        <f>SUMIF('PIB Municipios 2018'!$C$8:$C$132,$A11,'PIB Municipios 2018'!H$8:H$132)</f>
        <v>0</v>
      </c>
      <c r="D11" s="74">
        <f>SUMIF('PIB Municipios 2018'!$C$8:$C$132,$A11,'PIB Municipios 2018'!I$8:I$132)</f>
        <v>31.293798925748682</v>
      </c>
      <c r="E11" s="74">
        <f>SUMIF('PIB Municipios 2018'!$C$8:$C$132,$A11,'PIB Municipios 2018'!J$8:J$132)</f>
        <v>134.66800027398716</v>
      </c>
      <c r="F11" s="74">
        <f>SUMIF('PIB Municipios 2018'!$C$8:$C$132,$A11,'PIB Municipios 2018'!K$8:K$132)</f>
        <v>2.0446662429957212</v>
      </c>
      <c r="G11" s="74">
        <f>SUMIF('PIB Municipios 2018'!$C$8:$C$132,$A11,'PIB Municipios 2018'!L$8:L$132)</f>
        <v>0</v>
      </c>
      <c r="H11" s="75">
        <f>SUMIF('PIB Municipios 2018'!$C$8:$C$132,$A11,'PIB Municipios 2018'!M$8:M$132)</f>
        <v>168.00646544273155</v>
      </c>
      <c r="I11" s="74">
        <f>SUMIF('PIB Municipios 2018'!$C$8:$C$132,$A11,'PIB Municipios 2018'!N$8:N$132)</f>
        <v>0</v>
      </c>
      <c r="J11" s="74">
        <f>SUMIF('PIB Municipios 2018'!$C$8:$C$132,$A11,'PIB Municipios 2018'!O$8:O$132)</f>
        <v>822.25721599353915</v>
      </c>
      <c r="K11" s="74">
        <f>SUMIF('PIB Municipios 2018'!$C$8:$C$132,$A11,'PIB Municipios 2018'!P$8:P$132)</f>
        <v>53.620617822945889</v>
      </c>
      <c r="L11" s="74">
        <f>SUMIF('PIB Municipios 2018'!$C$8:$C$132,$A11,'PIB Municipios 2018'!Q$8:Q$132)</f>
        <v>4.2184752534635681</v>
      </c>
      <c r="M11" s="75">
        <f>SUMIF('PIB Municipios 2018'!$C$8:$C$132,$A11,'PIB Municipios 2018'!R$8:R$132)</f>
        <v>880.09630906994857</v>
      </c>
      <c r="N11" s="75">
        <f>SUMIF('PIB Municipios 2018'!$C$8:$C$132,$A11,'PIB Municipios 2018'!S$8:S$132)</f>
        <v>432.93708722771908</v>
      </c>
      <c r="O11" s="74">
        <f>SUMIF('PIB Municipios 2018'!$C$8:$C$132,$A11,'PIB Municipios 2018'!T$8:T$132)</f>
        <v>154.98050511351857</v>
      </c>
      <c r="P11" s="74">
        <f>SUMIF('PIB Municipios 2018'!$C$8:$C$132,$A11,'PIB Municipios 2018'!U$8:U$132)</f>
        <v>19.538383087028542</v>
      </c>
      <c r="Q11" s="75">
        <f>SUMIF('PIB Municipios 2018'!$C$8:$C$132,$A11,'PIB Municipios 2018'!V$8:V$132)</f>
        <v>174.51888820054717</v>
      </c>
      <c r="R11" s="74">
        <f>SUMIF('PIB Municipios 2018'!$C$8:$C$132,$A11,'PIB Municipios 2018'!W$8:W$132)</f>
        <v>123.49147138422231</v>
      </c>
      <c r="S11" s="74">
        <f>SUMIF('PIB Municipios 2018'!$C$8:$C$132,$A11,'PIB Municipios 2018'!X$8:X$132)</f>
        <v>78.510914967844855</v>
      </c>
      <c r="T11" s="76">
        <f>SUMIF('PIB Municipios 2018'!$C$8:$C$132,$A11,'PIB Municipios 2018'!Y$8:Y$132)</f>
        <v>202.00238635206716</v>
      </c>
      <c r="U11" s="74">
        <f>SUMIF('PIB Municipios 2018'!$C$8:$C$132,$A11,'PIB Municipios 2018'!Z$8:Z$132)</f>
        <v>215.28517032930739</v>
      </c>
      <c r="V11" s="74">
        <f>SUMIF('PIB Municipios 2018'!$C$8:$C$132,$A11,'PIB Municipios 2018'!AA$8:AA$132)</f>
        <v>56.177636683958838</v>
      </c>
      <c r="W11" s="75">
        <f>SUMIF('PIB Municipios 2018'!$C$8:$C$132,$A11,'PIB Municipios 2018'!AB$8:AB$132)</f>
        <v>271.46280701326623</v>
      </c>
      <c r="X11" s="75">
        <f>SUMIF('PIB Municipios 2018'!$C$8:$C$132,$A11,'PIB Municipios 2018'!AC$8:AC$132)</f>
        <v>36.008371258613664</v>
      </c>
      <c r="Y11" s="75">
        <f>SUMIF('PIB Municipios 2018'!$C$8:$C$132,$A11,'PIB Municipios 2018'!AD$8:AD$132)</f>
        <v>18.417915774351176</v>
      </c>
      <c r="Z11" s="75">
        <f>SUMIF('PIB Municipios 2018'!$C$8:$C$132,$A11,'PIB Municipios 2018'!AE$8:AE$132)</f>
        <v>108.64877517432539</v>
      </c>
      <c r="AA11" s="75">
        <f>SUMIF('PIB Municipios 2018'!$C$8:$C$132,$A11,'PIB Municipios 2018'!AF$8:AF$132)</f>
        <v>233.57551332090446</v>
      </c>
      <c r="AB11" s="74">
        <f>SUMIF('PIB Municipios 2018'!$C$8:$C$132,$A11,'PIB Municipios 2018'!AG$8:AG$132)</f>
        <v>86.015848017876635</v>
      </c>
      <c r="AC11" s="74">
        <f>SUMIF('PIB Municipios 2018'!$C$8:$C$132,$A11,'PIB Municipios 2018'!AH$8:AH$132)</f>
        <v>70.797525252543778</v>
      </c>
      <c r="AD11" s="74">
        <f>SUMIF('PIB Municipios 2018'!$C$8:$C$132,$A11,'PIB Municipios 2018'!AI$8:AI$132)</f>
        <v>44.72100612538825</v>
      </c>
      <c r="AE11" s="75">
        <f>SUMIF('PIB Municipios 2018'!$C$8:$C$132,$A11,'PIB Municipios 2018'!AJ$8:AJ$132)</f>
        <v>201.53437939580863</v>
      </c>
      <c r="AF11" s="74">
        <f>SUMIF('PIB Municipios 2018'!$C$8:$C$132,$A11,'PIB Municipios 2018'!AK$8:AK$132)</f>
        <v>21.497279819560653</v>
      </c>
      <c r="AG11" s="74">
        <f>SUMIF('PIB Municipios 2018'!$C$8:$C$132,$A11,'PIB Municipios 2018'!AL$8:AL$132)</f>
        <v>17.040399737990786</v>
      </c>
      <c r="AH11" s="75">
        <f>SUMIF('PIB Municipios 2018'!$C$8:$C$132,$A11,'PIB Municipios 2018'!AM$8:AM$132)</f>
        <v>38.537679557551442</v>
      </c>
      <c r="AI11" s="74">
        <f>SUMIF('PIB Municipios 2018'!$C$8:$C$132,$A11,'PIB Municipios 2018'!AN$8:AN$132)</f>
        <v>2765.7465777878347</v>
      </c>
      <c r="AJ11" s="74">
        <f>SUMIF('PIB Municipios 2018'!$C$8:$C$132,$A11,'PIB Municipios 2018'!AO$8:AO$132)</f>
        <v>273.60657175212214</v>
      </c>
      <c r="AK11" s="75">
        <f>SUMIF('PIB Municipios 2018'!$C$8:$C$132,$A11,'PIB Municipios 2018'!AP$8:AP$132)</f>
        <v>3039.3531495399566</v>
      </c>
      <c r="AL11" s="78">
        <f t="shared" si="0"/>
        <v>2.1424069445126443E-2</v>
      </c>
    </row>
    <row r="12" spans="1:40" ht="14.4" x14ac:dyDescent="0.3">
      <c r="A12" s="79" t="s">
        <v>49</v>
      </c>
      <c r="B12" s="109" t="s">
        <v>25</v>
      </c>
      <c r="C12" s="74">
        <f>SUMIF('PIB Municipios 2018'!$C$8:$C$132,$A12,'PIB Municipios 2018'!H$8:H$132)</f>
        <v>20.544857124818911</v>
      </c>
      <c r="D12" s="74">
        <f>SUMIF('PIB Municipios 2018'!$C$8:$C$132,$A12,'PIB Municipios 2018'!I$8:I$132)</f>
        <v>64.733249472843468</v>
      </c>
      <c r="E12" s="74">
        <f>SUMIF('PIB Municipios 2018'!$C$8:$C$132,$A12,'PIB Municipios 2018'!J$8:J$132)</f>
        <v>105.48739981817948</v>
      </c>
      <c r="F12" s="74">
        <f>SUMIF('PIB Municipios 2018'!$C$8:$C$132,$A12,'PIB Municipios 2018'!K$8:K$132)</f>
        <v>3.6344156223279782</v>
      </c>
      <c r="G12" s="74">
        <f>SUMIF('PIB Municipios 2018'!$C$8:$C$132,$A12,'PIB Municipios 2018'!L$8:L$132)</f>
        <v>0</v>
      </c>
      <c r="H12" s="75">
        <f>SUMIF('PIB Municipios 2018'!$C$8:$C$132,$A12,'PIB Municipios 2018'!M$8:M$132)</f>
        <v>194.39992203816985</v>
      </c>
      <c r="I12" s="74">
        <f>SUMIF('PIB Municipios 2018'!$C$8:$C$132,$A12,'PIB Municipios 2018'!N$8:N$132)</f>
        <v>0</v>
      </c>
      <c r="J12" s="74">
        <f>SUMIF('PIB Municipios 2018'!$C$8:$C$132,$A12,'PIB Municipios 2018'!O$8:O$132)</f>
        <v>0</v>
      </c>
      <c r="K12" s="74">
        <f>SUMIF('PIB Municipios 2018'!$C$8:$C$132,$A12,'PIB Municipios 2018'!P$8:P$132)</f>
        <v>9.4147800776371113</v>
      </c>
      <c r="L12" s="74">
        <f>SUMIF('PIB Municipios 2018'!$C$8:$C$132,$A12,'PIB Municipios 2018'!Q$8:Q$132)</f>
        <v>1.0424959278012163E-2</v>
      </c>
      <c r="M12" s="75">
        <f>SUMIF('PIB Municipios 2018'!$C$8:$C$132,$A12,'PIB Municipios 2018'!R$8:R$132)</f>
        <v>9.4252050369151235</v>
      </c>
      <c r="N12" s="75">
        <f>SUMIF('PIB Municipios 2018'!$C$8:$C$132,$A12,'PIB Municipios 2018'!S$8:S$132)</f>
        <v>69.009702332063796</v>
      </c>
      <c r="O12" s="74">
        <f>SUMIF('PIB Municipios 2018'!$C$8:$C$132,$A12,'PIB Municipios 2018'!T$8:T$132)</f>
        <v>44.29386966386248</v>
      </c>
      <c r="P12" s="74">
        <f>SUMIF('PIB Municipios 2018'!$C$8:$C$132,$A12,'PIB Municipios 2018'!U$8:U$132)</f>
        <v>3.6691197029700007</v>
      </c>
      <c r="Q12" s="75">
        <f>SUMIF('PIB Municipios 2018'!$C$8:$C$132,$A12,'PIB Municipios 2018'!V$8:V$132)</f>
        <v>47.962989366832481</v>
      </c>
      <c r="R12" s="74">
        <f>SUMIF('PIB Municipios 2018'!$C$8:$C$132,$A12,'PIB Municipios 2018'!W$8:W$132)</f>
        <v>56.164399898709348</v>
      </c>
      <c r="S12" s="74">
        <f>SUMIF('PIB Municipios 2018'!$C$8:$C$132,$A12,'PIB Municipios 2018'!X$8:X$132)</f>
        <v>24.20982491446599</v>
      </c>
      <c r="T12" s="76">
        <f>SUMIF('PIB Municipios 2018'!$C$8:$C$132,$A12,'PIB Municipios 2018'!Y$8:Y$132)</f>
        <v>80.374224813175346</v>
      </c>
      <c r="U12" s="74">
        <f>SUMIF('PIB Municipios 2018'!$C$8:$C$132,$A12,'PIB Municipios 2018'!Z$8:Z$132)</f>
        <v>95.64766270604693</v>
      </c>
      <c r="V12" s="74">
        <f>SUMIF('PIB Municipios 2018'!$C$8:$C$132,$A12,'PIB Municipios 2018'!AA$8:AA$132)</f>
        <v>21.060009549406935</v>
      </c>
      <c r="W12" s="75">
        <f>SUMIF('PIB Municipios 2018'!$C$8:$C$132,$A12,'PIB Municipios 2018'!AB$8:AB$132)</f>
        <v>116.70767225545387</v>
      </c>
      <c r="X12" s="75">
        <f>SUMIF('PIB Municipios 2018'!$C$8:$C$132,$A12,'PIB Municipios 2018'!AC$8:AC$132)</f>
        <v>21.599601246503934</v>
      </c>
      <c r="Y12" s="75">
        <f>SUMIF('PIB Municipios 2018'!$C$8:$C$132,$A12,'PIB Municipios 2018'!AD$8:AD$132)</f>
        <v>6.7458227637862826</v>
      </c>
      <c r="Z12" s="75">
        <f>SUMIF('PIB Municipios 2018'!$C$8:$C$132,$A12,'PIB Municipios 2018'!AE$8:AE$132)</f>
        <v>81.449621176945868</v>
      </c>
      <c r="AA12" s="75">
        <f>SUMIF('PIB Municipios 2018'!$C$8:$C$132,$A12,'PIB Municipios 2018'!AF$8:AF$132)</f>
        <v>63.956844272936877</v>
      </c>
      <c r="AB12" s="74">
        <f>SUMIF('PIB Municipios 2018'!$C$8:$C$132,$A12,'PIB Municipios 2018'!AG$8:AG$132)</f>
        <v>39.07269038268273</v>
      </c>
      <c r="AC12" s="74">
        <f>SUMIF('PIB Municipios 2018'!$C$8:$C$132,$A12,'PIB Municipios 2018'!AH$8:AH$132)</f>
        <v>42.32525568410054</v>
      </c>
      <c r="AD12" s="74">
        <f>SUMIF('PIB Municipios 2018'!$C$8:$C$132,$A12,'PIB Municipios 2018'!AI$8:AI$132)</f>
        <v>26.037548920398965</v>
      </c>
      <c r="AE12" s="75">
        <f>SUMIF('PIB Municipios 2018'!$C$8:$C$132,$A12,'PIB Municipios 2018'!AJ$8:AJ$132)</f>
        <v>107.43549498718225</v>
      </c>
      <c r="AF12" s="74">
        <f>SUMIF('PIB Municipios 2018'!$C$8:$C$132,$A12,'PIB Municipios 2018'!AK$8:AK$132)</f>
        <v>10.083225322032142</v>
      </c>
      <c r="AG12" s="74">
        <f>SUMIF('PIB Municipios 2018'!$C$8:$C$132,$A12,'PIB Municipios 2018'!AL$8:AL$132)</f>
        <v>4.7436773791973295</v>
      </c>
      <c r="AH12" s="75">
        <f>SUMIF('PIB Municipios 2018'!$C$8:$C$132,$A12,'PIB Municipios 2018'!AM$8:AM$132)</f>
        <v>14.826902701229471</v>
      </c>
      <c r="AI12" s="74">
        <f>SUMIF('PIB Municipios 2018'!$C$8:$C$132,$A12,'PIB Municipios 2018'!AN$8:AN$132)</f>
        <v>813.89400299119507</v>
      </c>
      <c r="AJ12" s="74">
        <f>SUMIF('PIB Municipios 2018'!$C$8:$C$132,$A12,'PIB Municipios 2018'!AO$8:AO$132)</f>
        <v>80.515962567382786</v>
      </c>
      <c r="AK12" s="75">
        <f>SUMIF('PIB Municipios 2018'!$C$8:$C$132,$A12,'PIB Municipios 2018'!AP$8:AP$132)</f>
        <v>894.40996555857782</v>
      </c>
      <c r="AL12" s="78">
        <f t="shared" si="0"/>
        <v>6.3045984693948804E-3</v>
      </c>
    </row>
    <row r="13" spans="1:40" ht="14.4" x14ac:dyDescent="0.3">
      <c r="A13" s="79" t="s">
        <v>50</v>
      </c>
      <c r="B13" s="109" t="s">
        <v>26</v>
      </c>
      <c r="C13" s="74">
        <f>SUMIF('PIB Municipios 2018'!$C$8:$C$132,$A13,'PIB Municipios 2018'!H$8:H$132)</f>
        <v>29.290037565123512</v>
      </c>
      <c r="D13" s="74">
        <f>SUMIF('PIB Municipios 2018'!$C$8:$C$132,$A13,'PIB Municipios 2018'!I$8:I$132)</f>
        <v>75.866001824706089</v>
      </c>
      <c r="E13" s="74">
        <f>SUMIF('PIB Municipios 2018'!$C$8:$C$132,$A13,'PIB Municipios 2018'!J$8:J$132)</f>
        <v>67.7720341743821</v>
      </c>
      <c r="F13" s="74">
        <f>SUMIF('PIB Municipios 2018'!$C$8:$C$132,$A13,'PIB Municipios 2018'!K$8:K$132)</f>
        <v>0.19707768331062239</v>
      </c>
      <c r="G13" s="74">
        <f>SUMIF('PIB Municipios 2018'!$C$8:$C$132,$A13,'PIB Municipios 2018'!L$8:L$132)</f>
        <v>0</v>
      </c>
      <c r="H13" s="75">
        <f>SUMIF('PIB Municipios 2018'!$C$8:$C$132,$A13,'PIB Municipios 2018'!M$8:M$132)</f>
        <v>173.12515124752235</v>
      </c>
      <c r="I13" s="74">
        <f>SUMIF('PIB Municipios 2018'!$C$8:$C$132,$A13,'PIB Municipios 2018'!N$8:N$132)</f>
        <v>0</v>
      </c>
      <c r="J13" s="74">
        <f>SUMIF('PIB Municipios 2018'!$C$8:$C$132,$A13,'PIB Municipios 2018'!O$8:O$132)</f>
        <v>0</v>
      </c>
      <c r="K13" s="74">
        <f>SUMIF('PIB Municipios 2018'!$C$8:$C$132,$A13,'PIB Municipios 2018'!P$8:P$132)</f>
        <v>44.289580728444506</v>
      </c>
      <c r="L13" s="74">
        <f>SUMIF('PIB Municipios 2018'!$C$8:$C$132,$A13,'PIB Municipios 2018'!Q$8:Q$132)</f>
        <v>1.2780869178316652</v>
      </c>
      <c r="M13" s="75">
        <f>SUMIF('PIB Municipios 2018'!$C$8:$C$132,$A13,'PIB Municipios 2018'!R$8:R$132)</f>
        <v>45.567667646276171</v>
      </c>
      <c r="N13" s="75">
        <f>SUMIF('PIB Municipios 2018'!$C$8:$C$132,$A13,'PIB Municipios 2018'!S$8:S$132)</f>
        <v>26.186635767721803</v>
      </c>
      <c r="O13" s="74">
        <f>SUMIF('PIB Municipios 2018'!$C$8:$C$132,$A13,'PIB Municipios 2018'!T$8:T$132)</f>
        <v>509.83449313775651</v>
      </c>
      <c r="P13" s="74">
        <f>SUMIF('PIB Municipios 2018'!$C$8:$C$132,$A13,'PIB Municipios 2018'!U$8:U$132)</f>
        <v>3.2048923649363714</v>
      </c>
      <c r="Q13" s="75">
        <f>SUMIF('PIB Municipios 2018'!$C$8:$C$132,$A13,'PIB Municipios 2018'!V$8:V$132)</f>
        <v>513.03938550269277</v>
      </c>
      <c r="R13" s="74">
        <f>SUMIF('PIB Municipios 2018'!$C$8:$C$132,$A13,'PIB Municipios 2018'!W$8:W$132)</f>
        <v>59.163718374772344</v>
      </c>
      <c r="S13" s="74">
        <f>SUMIF('PIB Municipios 2018'!$C$8:$C$132,$A13,'PIB Municipios 2018'!X$8:X$132)</f>
        <v>20.670984428855299</v>
      </c>
      <c r="T13" s="76">
        <f>SUMIF('PIB Municipios 2018'!$C$8:$C$132,$A13,'PIB Municipios 2018'!Y$8:Y$132)</f>
        <v>79.834702803627636</v>
      </c>
      <c r="U13" s="74">
        <f>SUMIF('PIB Municipios 2018'!$C$8:$C$132,$A13,'PIB Municipios 2018'!Z$8:Z$132)</f>
        <v>90.235765050007871</v>
      </c>
      <c r="V13" s="74">
        <f>SUMIF('PIB Municipios 2018'!$C$8:$C$132,$A13,'PIB Municipios 2018'!AA$8:AA$132)</f>
        <v>16.465534124056408</v>
      </c>
      <c r="W13" s="75">
        <f>SUMIF('PIB Municipios 2018'!$C$8:$C$132,$A13,'PIB Municipios 2018'!AB$8:AB$132)</f>
        <v>106.70129917406427</v>
      </c>
      <c r="X13" s="75">
        <f>SUMIF('PIB Municipios 2018'!$C$8:$C$132,$A13,'PIB Municipios 2018'!AC$8:AC$132)</f>
        <v>24.799493904416238</v>
      </c>
      <c r="Y13" s="75">
        <f>SUMIF('PIB Municipios 2018'!$C$8:$C$132,$A13,'PIB Municipios 2018'!AD$8:AD$132)</f>
        <v>12.137880261059264</v>
      </c>
      <c r="Z13" s="75">
        <f>SUMIF('PIB Municipios 2018'!$C$8:$C$132,$A13,'PIB Municipios 2018'!AE$8:AE$132)</f>
        <v>84.853842791723039</v>
      </c>
      <c r="AA13" s="75">
        <f>SUMIF('PIB Municipios 2018'!$C$8:$C$132,$A13,'PIB Municipios 2018'!AF$8:AF$132)</f>
        <v>103.70248145076633</v>
      </c>
      <c r="AB13" s="74">
        <f>SUMIF('PIB Municipios 2018'!$C$8:$C$132,$A13,'PIB Municipios 2018'!AG$8:AG$132)</f>
        <v>68.500754127648392</v>
      </c>
      <c r="AC13" s="74">
        <f>SUMIF('PIB Municipios 2018'!$C$8:$C$132,$A13,'PIB Municipios 2018'!AH$8:AH$132)</f>
        <v>53.79598591698857</v>
      </c>
      <c r="AD13" s="74">
        <f>SUMIF('PIB Municipios 2018'!$C$8:$C$132,$A13,'PIB Municipios 2018'!AI$8:AI$132)</f>
        <v>32.310221174446312</v>
      </c>
      <c r="AE13" s="75">
        <f>SUMIF('PIB Municipios 2018'!$C$8:$C$132,$A13,'PIB Municipios 2018'!AJ$8:AJ$132)</f>
        <v>154.6069612190833</v>
      </c>
      <c r="AF13" s="74">
        <f>SUMIF('PIB Municipios 2018'!$C$8:$C$132,$A13,'PIB Municipios 2018'!AK$8:AK$132)</f>
        <v>12.096149275633216</v>
      </c>
      <c r="AG13" s="74">
        <f>SUMIF('PIB Municipios 2018'!$C$8:$C$132,$A13,'PIB Municipios 2018'!AL$8:AL$132)</f>
        <v>6.7481796751180276</v>
      </c>
      <c r="AH13" s="75">
        <f>SUMIF('PIB Municipios 2018'!$C$8:$C$132,$A13,'PIB Municipios 2018'!AM$8:AM$132)</f>
        <v>18.844328950751247</v>
      </c>
      <c r="AI13" s="74">
        <f>SUMIF('PIB Municipios 2018'!$C$8:$C$132,$A13,'PIB Municipios 2018'!AN$8:AN$132)</f>
        <v>1343.3998307197046</v>
      </c>
      <c r="AJ13" s="74">
        <f>SUMIF('PIB Municipios 2018'!$C$8:$C$132,$A13,'PIB Municipios 2018'!AO$8:AO$132)</f>
        <v>132.89830135832349</v>
      </c>
      <c r="AK13" s="75">
        <f>SUMIF('PIB Municipios 2018'!$C$8:$C$132,$A13,'PIB Municipios 2018'!AP$8:AP$132)</f>
        <v>1476.2981320780279</v>
      </c>
      <c r="AL13" s="78">
        <f t="shared" si="0"/>
        <v>1.0406264802804325E-2</v>
      </c>
    </row>
    <row r="14" spans="1:40" ht="14.4" x14ac:dyDescent="0.3">
      <c r="A14" s="79" t="s">
        <v>51</v>
      </c>
      <c r="B14" s="109" t="s">
        <v>27</v>
      </c>
      <c r="C14" s="74">
        <f>SUMIF('PIB Municipios 2018'!$C$8:$C$132,$A14,'PIB Municipios 2018'!H$8:H$132)</f>
        <v>0</v>
      </c>
      <c r="D14" s="74">
        <f>SUMIF('PIB Municipios 2018'!$C$8:$C$132,$A14,'PIB Municipios 2018'!I$8:I$132)</f>
        <v>19.279175532438547</v>
      </c>
      <c r="E14" s="74">
        <f>SUMIF('PIB Municipios 2018'!$C$8:$C$132,$A14,'PIB Municipios 2018'!J$8:J$132)</f>
        <v>71.064480296646053</v>
      </c>
      <c r="F14" s="74">
        <f>SUMIF('PIB Municipios 2018'!$C$8:$C$132,$A14,'PIB Municipios 2018'!K$8:K$132)</f>
        <v>0.86671031241590413</v>
      </c>
      <c r="G14" s="74">
        <f>SUMIF('PIB Municipios 2018'!$C$8:$C$132,$A14,'PIB Municipios 2018'!L$8:L$132)</f>
        <v>0</v>
      </c>
      <c r="H14" s="75">
        <f>SUMIF('PIB Municipios 2018'!$C$8:$C$132,$A14,'PIB Municipios 2018'!M$8:M$132)</f>
        <v>91.210366141500486</v>
      </c>
      <c r="I14" s="74">
        <f>SUMIF('PIB Municipios 2018'!$C$8:$C$132,$A14,'PIB Municipios 2018'!N$8:N$132)</f>
        <v>0</v>
      </c>
      <c r="J14" s="74">
        <f>SUMIF('PIB Municipios 2018'!$C$8:$C$132,$A14,'PIB Municipios 2018'!O$8:O$132)</f>
        <v>0</v>
      </c>
      <c r="K14" s="74">
        <f>SUMIF('PIB Municipios 2018'!$C$8:$C$132,$A14,'PIB Municipios 2018'!P$8:P$132)</f>
        <v>694.44386512801316</v>
      </c>
      <c r="L14" s="74">
        <f>SUMIF('PIB Municipios 2018'!$C$8:$C$132,$A14,'PIB Municipios 2018'!Q$8:Q$132)</f>
        <v>1.0466129360330052E-3</v>
      </c>
      <c r="M14" s="75">
        <f>SUMIF('PIB Municipios 2018'!$C$8:$C$132,$A14,'PIB Municipios 2018'!R$8:R$132)</f>
        <v>694.44491174094924</v>
      </c>
      <c r="N14" s="75">
        <f>SUMIF('PIB Municipios 2018'!$C$8:$C$132,$A14,'PIB Municipios 2018'!S$8:S$132)</f>
        <v>193.68164441216263</v>
      </c>
      <c r="O14" s="74">
        <f>SUMIF('PIB Municipios 2018'!$C$8:$C$132,$A14,'PIB Municipios 2018'!T$8:T$132)</f>
        <v>31.877570137669743</v>
      </c>
      <c r="P14" s="74">
        <f>SUMIF('PIB Municipios 2018'!$C$8:$C$132,$A14,'PIB Municipios 2018'!U$8:U$132)</f>
        <v>15.342598871022286</v>
      </c>
      <c r="Q14" s="75">
        <f>SUMIF('PIB Municipios 2018'!$C$8:$C$132,$A14,'PIB Municipios 2018'!V$8:V$132)</f>
        <v>47.220169008692025</v>
      </c>
      <c r="R14" s="74">
        <f>SUMIF('PIB Municipios 2018'!$C$8:$C$132,$A14,'PIB Municipios 2018'!W$8:W$132)</f>
        <v>49.515590405620884</v>
      </c>
      <c r="S14" s="74">
        <f>SUMIF('PIB Municipios 2018'!$C$8:$C$132,$A14,'PIB Municipios 2018'!X$8:X$132)</f>
        <v>22.840718802832832</v>
      </c>
      <c r="T14" s="76">
        <f>SUMIF('PIB Municipios 2018'!$C$8:$C$132,$A14,'PIB Municipios 2018'!Y$8:Y$132)</f>
        <v>72.356309208453723</v>
      </c>
      <c r="U14" s="74">
        <f>SUMIF('PIB Municipios 2018'!$C$8:$C$132,$A14,'PIB Municipios 2018'!Z$8:Z$132)</f>
        <v>135.52705310212411</v>
      </c>
      <c r="V14" s="74">
        <f>SUMIF('PIB Municipios 2018'!$C$8:$C$132,$A14,'PIB Municipios 2018'!AA$8:AA$132)</f>
        <v>44.819492523572293</v>
      </c>
      <c r="W14" s="75">
        <f>SUMIF('PIB Municipios 2018'!$C$8:$C$132,$A14,'PIB Municipios 2018'!AB$8:AB$132)</f>
        <v>180.34654562569642</v>
      </c>
      <c r="X14" s="75">
        <f>SUMIF('PIB Municipios 2018'!$C$8:$C$132,$A14,'PIB Municipios 2018'!AC$8:AC$132)</f>
        <v>30.23295271062414</v>
      </c>
      <c r="Y14" s="75">
        <f>SUMIF('PIB Municipios 2018'!$C$8:$C$132,$A14,'PIB Municipios 2018'!AD$8:AD$132)</f>
        <v>9.6400945080392511</v>
      </c>
      <c r="Z14" s="75">
        <f>SUMIF('PIB Municipios 2018'!$C$8:$C$132,$A14,'PIB Municipios 2018'!AE$8:AE$132)</f>
        <v>77.490886458427013</v>
      </c>
      <c r="AA14" s="75">
        <f>SUMIF('PIB Municipios 2018'!$C$8:$C$132,$A14,'PIB Municipios 2018'!AF$8:AF$132)</f>
        <v>158.64067728996326</v>
      </c>
      <c r="AB14" s="74">
        <f>SUMIF('PIB Municipios 2018'!$C$8:$C$132,$A14,'PIB Municipios 2018'!AG$8:AG$132)</f>
        <v>62.220702488144127</v>
      </c>
      <c r="AC14" s="74">
        <f>SUMIF('PIB Municipios 2018'!$C$8:$C$132,$A14,'PIB Municipios 2018'!AH$8:AH$132)</f>
        <v>61.239953339721808</v>
      </c>
      <c r="AD14" s="74">
        <f>SUMIF('PIB Municipios 2018'!$C$8:$C$132,$A14,'PIB Municipios 2018'!AI$8:AI$132)</f>
        <v>34.507111903470857</v>
      </c>
      <c r="AE14" s="75">
        <f>SUMIF('PIB Municipios 2018'!$C$8:$C$132,$A14,'PIB Municipios 2018'!AJ$8:AJ$132)</f>
        <v>157.96776773133681</v>
      </c>
      <c r="AF14" s="74">
        <f>SUMIF('PIB Municipios 2018'!$C$8:$C$132,$A14,'PIB Municipios 2018'!AK$8:AK$132)</f>
        <v>13.657474500556377</v>
      </c>
      <c r="AG14" s="74">
        <f>SUMIF('PIB Municipios 2018'!$C$8:$C$132,$A14,'PIB Municipios 2018'!AL$8:AL$132)</f>
        <v>2.864133948978508</v>
      </c>
      <c r="AH14" s="75">
        <f>SUMIF('PIB Municipios 2018'!$C$8:$C$132,$A14,'PIB Municipios 2018'!AM$8:AM$132)</f>
        <v>16.521608449534888</v>
      </c>
      <c r="AI14" s="74">
        <f>SUMIF('PIB Municipios 2018'!$C$8:$C$132,$A14,'PIB Municipios 2018'!AN$8:AN$132)</f>
        <v>1729.7539332853798</v>
      </c>
      <c r="AJ14" s="74">
        <f>SUMIF('PIB Municipios 2018'!$C$8:$C$132,$A14,'PIB Municipios 2018'!AO$8:AO$132)</f>
        <v>171.11909220529725</v>
      </c>
      <c r="AK14" s="75">
        <f>SUMIF('PIB Municipios 2018'!$C$8:$C$132,$A14,'PIB Municipios 2018'!AP$8:AP$132)</f>
        <v>1900.8730254906773</v>
      </c>
      <c r="AL14" s="78">
        <f t="shared" si="0"/>
        <v>1.3399047001380546E-2</v>
      </c>
    </row>
    <row r="15" spans="1:40" ht="14.4" x14ac:dyDescent="0.3">
      <c r="A15" s="79" t="s">
        <v>52</v>
      </c>
      <c r="B15" s="109" t="s">
        <v>28</v>
      </c>
      <c r="C15" s="74">
        <f>SUMIF('PIB Municipios 2018'!$C$8:$C$132,$A15,'PIB Municipios 2018'!H$8:H$132)</f>
        <v>11.786079356011415</v>
      </c>
      <c r="D15" s="74">
        <f>SUMIF('PIB Municipios 2018'!$C$8:$C$132,$A15,'PIB Municipios 2018'!I$8:I$132)</f>
        <v>20.823268609934182</v>
      </c>
      <c r="E15" s="74">
        <f>SUMIF('PIB Municipios 2018'!$C$8:$C$132,$A15,'PIB Municipios 2018'!J$8:J$132)</f>
        <v>48.079273569602634</v>
      </c>
      <c r="F15" s="74">
        <f>SUMIF('PIB Municipios 2018'!$C$8:$C$132,$A15,'PIB Municipios 2018'!K$8:K$132)</f>
        <v>6.9367010559314324E-2</v>
      </c>
      <c r="G15" s="74">
        <f>SUMIF('PIB Municipios 2018'!$C$8:$C$132,$A15,'PIB Municipios 2018'!L$8:L$132)</f>
        <v>0</v>
      </c>
      <c r="H15" s="75">
        <f>SUMIF('PIB Municipios 2018'!$C$8:$C$132,$A15,'PIB Municipios 2018'!M$8:M$132)</f>
        <v>80.757988546107541</v>
      </c>
      <c r="I15" s="74">
        <f>SUMIF('PIB Municipios 2018'!$C$8:$C$132,$A15,'PIB Municipios 2018'!N$8:N$132)</f>
        <v>0</v>
      </c>
      <c r="J15" s="74">
        <f>SUMIF('PIB Municipios 2018'!$C$8:$C$132,$A15,'PIB Municipios 2018'!O$8:O$132)</f>
        <v>0</v>
      </c>
      <c r="K15" s="74">
        <f>SUMIF('PIB Municipios 2018'!$C$8:$C$132,$A15,'PIB Municipios 2018'!P$8:P$132)</f>
        <v>5.3015717931163362</v>
      </c>
      <c r="L15" s="74">
        <f>SUMIF('PIB Municipios 2018'!$C$8:$C$132,$A15,'PIB Municipios 2018'!Q$8:Q$132)</f>
        <v>0</v>
      </c>
      <c r="M15" s="75">
        <f>SUMIF('PIB Municipios 2018'!$C$8:$C$132,$A15,'PIB Municipios 2018'!R$8:R$132)</f>
        <v>5.3015717931163362</v>
      </c>
      <c r="N15" s="75">
        <f>SUMIF('PIB Municipios 2018'!$C$8:$C$132,$A15,'PIB Municipios 2018'!S$8:S$132)</f>
        <v>15.9167143154848</v>
      </c>
      <c r="O15" s="74">
        <f>SUMIF('PIB Municipios 2018'!$C$8:$C$132,$A15,'PIB Municipios 2018'!T$8:T$132)</f>
        <v>450.6864075948111</v>
      </c>
      <c r="P15" s="74">
        <f>SUMIF('PIB Municipios 2018'!$C$8:$C$132,$A15,'PIB Municipios 2018'!U$8:U$132)</f>
        <v>2.2861046622632126</v>
      </c>
      <c r="Q15" s="75">
        <f>SUMIF('PIB Municipios 2018'!$C$8:$C$132,$A15,'PIB Municipios 2018'!V$8:V$132)</f>
        <v>452.9725122570743</v>
      </c>
      <c r="R15" s="74">
        <f>SUMIF('PIB Municipios 2018'!$C$8:$C$132,$A15,'PIB Municipios 2018'!W$8:W$132)</f>
        <v>67.819495256279026</v>
      </c>
      <c r="S15" s="74">
        <f>SUMIF('PIB Municipios 2018'!$C$8:$C$132,$A15,'PIB Municipios 2018'!X$8:X$132)</f>
        <v>13.752598277408232</v>
      </c>
      <c r="T15" s="76">
        <f>SUMIF('PIB Municipios 2018'!$C$8:$C$132,$A15,'PIB Municipios 2018'!Y$8:Y$132)</f>
        <v>81.572093533687251</v>
      </c>
      <c r="U15" s="74">
        <f>SUMIF('PIB Municipios 2018'!$C$8:$C$132,$A15,'PIB Municipios 2018'!Z$8:Z$132)</f>
        <v>49.590736640112468</v>
      </c>
      <c r="V15" s="74">
        <f>SUMIF('PIB Municipios 2018'!$C$8:$C$132,$A15,'PIB Municipios 2018'!AA$8:AA$132)</f>
        <v>11.503837364803216</v>
      </c>
      <c r="W15" s="75">
        <f>SUMIF('PIB Municipios 2018'!$C$8:$C$132,$A15,'PIB Municipios 2018'!AB$8:AB$132)</f>
        <v>61.094574004915678</v>
      </c>
      <c r="X15" s="75">
        <f>SUMIF('PIB Municipios 2018'!$C$8:$C$132,$A15,'PIB Municipios 2018'!AC$8:AC$132)</f>
        <v>14.575786966275743</v>
      </c>
      <c r="Y15" s="75">
        <f>SUMIF('PIB Municipios 2018'!$C$8:$C$132,$A15,'PIB Municipios 2018'!AD$8:AD$132)</f>
        <v>3.9386767314187354</v>
      </c>
      <c r="Z15" s="75">
        <f>SUMIF('PIB Municipios 2018'!$C$8:$C$132,$A15,'PIB Municipios 2018'!AE$8:AE$132)</f>
        <v>50.493252774879103</v>
      </c>
      <c r="AA15" s="75">
        <f>SUMIF('PIB Municipios 2018'!$C$8:$C$132,$A15,'PIB Municipios 2018'!AF$8:AF$132)</f>
        <v>64.902366034204405</v>
      </c>
      <c r="AB15" s="74">
        <f>SUMIF('PIB Municipios 2018'!$C$8:$C$132,$A15,'PIB Municipios 2018'!AG$8:AG$132)</f>
        <v>33.637814530736875</v>
      </c>
      <c r="AC15" s="74">
        <f>SUMIF('PIB Municipios 2018'!$C$8:$C$132,$A15,'PIB Municipios 2018'!AH$8:AH$132)</f>
        <v>29.063961329540486</v>
      </c>
      <c r="AD15" s="74">
        <f>SUMIF('PIB Municipios 2018'!$C$8:$C$132,$A15,'PIB Municipios 2018'!AI$8:AI$132)</f>
        <v>17.605333079720488</v>
      </c>
      <c r="AE15" s="75">
        <f>SUMIF('PIB Municipios 2018'!$C$8:$C$132,$A15,'PIB Municipios 2018'!AJ$8:AJ$132)</f>
        <v>80.30710893999786</v>
      </c>
      <c r="AF15" s="74">
        <f>SUMIF('PIB Municipios 2018'!$C$8:$C$132,$A15,'PIB Municipios 2018'!AK$8:AK$132)</f>
        <v>7.9793808183984858</v>
      </c>
      <c r="AG15" s="74">
        <f>SUMIF('PIB Municipios 2018'!$C$8:$C$132,$A15,'PIB Municipios 2018'!AL$8:AL$132)</f>
        <v>2.3204270798512079</v>
      </c>
      <c r="AH15" s="75">
        <f>SUMIF('PIB Municipios 2018'!$C$8:$C$132,$A15,'PIB Municipios 2018'!AM$8:AM$132)</f>
        <v>10.299807898249695</v>
      </c>
      <c r="AI15" s="74">
        <f>SUMIF('PIB Municipios 2018'!$C$8:$C$132,$A15,'PIB Municipios 2018'!AN$8:AN$132)</f>
        <v>922.13245379541149</v>
      </c>
      <c r="AJ15" s="74">
        <f>SUMIF('PIB Municipios 2018'!$C$8:$C$132,$A15,'PIB Municipios 2018'!AO$8:AO$132)</f>
        <v>91.223650572546845</v>
      </c>
      <c r="AK15" s="75">
        <f>SUMIF('PIB Municipios 2018'!$C$8:$C$132,$A15,'PIB Municipios 2018'!AP$8:AP$132)</f>
        <v>1013.3561043679583</v>
      </c>
      <c r="AL15" s="78">
        <f t="shared" si="0"/>
        <v>7.1430368517419714E-3</v>
      </c>
    </row>
    <row r="16" spans="1:40" ht="14.4" x14ac:dyDescent="0.3">
      <c r="A16" s="79" t="s">
        <v>53</v>
      </c>
      <c r="B16" s="109" t="s">
        <v>29</v>
      </c>
      <c r="C16" s="74">
        <f>SUMIF('PIB Municipios 2018'!$C$8:$C$132,$A16,'PIB Municipios 2018'!H$8:H$132)</f>
        <v>23.297108622011439</v>
      </c>
      <c r="D16" s="74">
        <f>SUMIF('PIB Municipios 2018'!$C$8:$C$132,$A16,'PIB Municipios 2018'!I$8:I$132)</f>
        <v>62.146978012098373</v>
      </c>
      <c r="E16" s="74">
        <f>SUMIF('PIB Municipios 2018'!$C$8:$C$132,$A16,'PIB Municipios 2018'!J$8:J$132)</f>
        <v>81.547754297301452</v>
      </c>
      <c r="F16" s="74">
        <f>SUMIF('PIB Municipios 2018'!$C$8:$C$132,$A16,'PIB Municipios 2018'!K$8:K$132)</f>
        <v>0.81648033469526093</v>
      </c>
      <c r="G16" s="74">
        <f>SUMIF('PIB Municipios 2018'!$C$8:$C$132,$A16,'PIB Municipios 2018'!L$8:L$132)</f>
        <v>0</v>
      </c>
      <c r="H16" s="75">
        <f>SUMIF('PIB Municipios 2018'!$C$8:$C$132,$A16,'PIB Municipios 2018'!M$8:M$132)</f>
        <v>167.80832126610653</v>
      </c>
      <c r="I16" s="74">
        <f>SUMIF('PIB Municipios 2018'!$C$8:$C$132,$A16,'PIB Municipios 2018'!N$8:N$132)</f>
        <v>0</v>
      </c>
      <c r="J16" s="74">
        <f>SUMIF('PIB Municipios 2018'!$C$8:$C$132,$A16,'PIB Municipios 2018'!O$8:O$132)</f>
        <v>0</v>
      </c>
      <c r="K16" s="74">
        <f>SUMIF('PIB Municipios 2018'!$C$8:$C$132,$A16,'PIB Municipios 2018'!P$8:P$132)</f>
        <v>15.811244909281605</v>
      </c>
      <c r="L16" s="74">
        <f>SUMIF('PIB Municipios 2018'!$C$8:$C$132,$A16,'PIB Municipios 2018'!Q$8:Q$132)</f>
        <v>0</v>
      </c>
      <c r="M16" s="75">
        <f>SUMIF('PIB Municipios 2018'!$C$8:$C$132,$A16,'PIB Municipios 2018'!R$8:R$132)</f>
        <v>15.811244909281605</v>
      </c>
      <c r="N16" s="75">
        <f>SUMIF('PIB Municipios 2018'!$C$8:$C$132,$A16,'PIB Municipios 2018'!S$8:S$132)</f>
        <v>113.03347807494976</v>
      </c>
      <c r="O16" s="74">
        <f>SUMIF('PIB Municipios 2018'!$C$8:$C$132,$A16,'PIB Municipios 2018'!T$8:T$132)</f>
        <v>27.873250169310158</v>
      </c>
      <c r="P16" s="74">
        <f>SUMIF('PIB Municipios 2018'!$C$8:$C$132,$A16,'PIB Municipios 2018'!U$8:U$132)</f>
        <v>6.1744629408981666</v>
      </c>
      <c r="Q16" s="75">
        <f>SUMIF('PIB Municipios 2018'!$C$8:$C$132,$A16,'PIB Municipios 2018'!V$8:V$132)</f>
        <v>34.047713110208328</v>
      </c>
      <c r="R16" s="74">
        <f>SUMIF('PIB Municipios 2018'!$C$8:$C$132,$A16,'PIB Municipios 2018'!W$8:W$132)</f>
        <v>54.792573159849468</v>
      </c>
      <c r="S16" s="74">
        <f>SUMIF('PIB Municipios 2018'!$C$8:$C$132,$A16,'PIB Municipios 2018'!X$8:X$132)</f>
        <v>41.148846723111205</v>
      </c>
      <c r="T16" s="76">
        <f>SUMIF('PIB Municipios 2018'!$C$8:$C$132,$A16,'PIB Municipios 2018'!Y$8:Y$132)</f>
        <v>95.941419882960673</v>
      </c>
      <c r="U16" s="74">
        <f>SUMIF('PIB Municipios 2018'!$C$8:$C$132,$A16,'PIB Municipios 2018'!Z$8:Z$132)</f>
        <v>121.80904620518012</v>
      </c>
      <c r="V16" s="74">
        <f>SUMIF('PIB Municipios 2018'!$C$8:$C$132,$A16,'PIB Municipios 2018'!AA$8:AA$132)</f>
        <v>37.215391756186641</v>
      </c>
      <c r="W16" s="75">
        <f>SUMIF('PIB Municipios 2018'!$C$8:$C$132,$A16,'PIB Municipios 2018'!AB$8:AB$132)</f>
        <v>159.02443796136677</v>
      </c>
      <c r="X16" s="75">
        <f>SUMIF('PIB Municipios 2018'!$C$8:$C$132,$A16,'PIB Municipios 2018'!AC$8:AC$132)</f>
        <v>32.194883237246557</v>
      </c>
      <c r="Y16" s="75">
        <f>SUMIF('PIB Municipios 2018'!$C$8:$C$132,$A16,'PIB Municipios 2018'!AD$8:AD$132)</f>
        <v>14.887486651678792</v>
      </c>
      <c r="Z16" s="75">
        <f>SUMIF('PIB Municipios 2018'!$C$8:$C$132,$A16,'PIB Municipios 2018'!AE$8:AE$132)</f>
        <v>107.02345901380738</v>
      </c>
      <c r="AA16" s="75">
        <f>SUMIF('PIB Municipios 2018'!$C$8:$C$132,$A16,'PIB Municipios 2018'!AF$8:AF$132)</f>
        <v>102.02718146658522</v>
      </c>
      <c r="AB16" s="74">
        <f>SUMIF('PIB Municipios 2018'!$C$8:$C$132,$A16,'PIB Municipios 2018'!AG$8:AG$132)</f>
        <v>87.418170380728284</v>
      </c>
      <c r="AC16" s="74">
        <f>SUMIF('PIB Municipios 2018'!$C$8:$C$132,$A16,'PIB Municipios 2018'!AH$8:AH$132)</f>
        <v>75.169201144873512</v>
      </c>
      <c r="AD16" s="74">
        <f>SUMIF('PIB Municipios 2018'!$C$8:$C$132,$A16,'PIB Municipios 2018'!AI$8:AI$132)</f>
        <v>45.059876520340282</v>
      </c>
      <c r="AE16" s="75">
        <f>SUMIF('PIB Municipios 2018'!$C$8:$C$132,$A16,'PIB Municipios 2018'!AJ$8:AJ$132)</f>
        <v>207.64724804594209</v>
      </c>
      <c r="AF16" s="74">
        <f>SUMIF('PIB Municipios 2018'!$C$8:$C$132,$A16,'PIB Municipios 2018'!AK$8:AK$132)</f>
        <v>15.28047630561916</v>
      </c>
      <c r="AG16" s="74">
        <f>SUMIF('PIB Municipios 2018'!$C$8:$C$132,$A16,'PIB Municipios 2018'!AL$8:AL$132)</f>
        <v>7.3935251863597369</v>
      </c>
      <c r="AH16" s="75">
        <f>SUMIF('PIB Municipios 2018'!$C$8:$C$132,$A16,'PIB Municipios 2018'!AM$8:AM$132)</f>
        <v>22.674001491978899</v>
      </c>
      <c r="AI16" s="74">
        <f>SUMIF('PIB Municipios 2018'!$C$8:$C$132,$A16,'PIB Municipios 2018'!AN$8:AN$132)</f>
        <v>1072.1208751121126</v>
      </c>
      <c r="AJ16" s="74">
        <f>SUMIF('PIB Municipios 2018'!$C$8:$C$132,$A16,'PIB Municipios 2018'!AO$8:AO$132)</f>
        <v>106.06153126941075</v>
      </c>
      <c r="AK16" s="75">
        <f>SUMIF('PIB Municipios 2018'!$C$8:$C$132,$A16,'PIB Municipios 2018'!AP$8:AP$132)</f>
        <v>1178.1824063815234</v>
      </c>
      <c r="AL16" s="78">
        <f t="shared" si="0"/>
        <v>8.3048795093668346E-3</v>
      </c>
    </row>
    <row r="17" spans="1:38" ht="14.4" x14ac:dyDescent="0.3">
      <c r="A17" s="79" t="s">
        <v>54</v>
      </c>
      <c r="B17" s="109" t="s">
        <v>30</v>
      </c>
      <c r="C17" s="74">
        <f>SUMIF('PIB Municipios 2018'!$C$8:$C$132,$A17,'PIB Municipios 2018'!H$8:H$132)</f>
        <v>8.6951414167033239</v>
      </c>
      <c r="D17" s="74">
        <f>SUMIF('PIB Municipios 2018'!$C$8:$C$132,$A17,'PIB Municipios 2018'!I$8:I$132)</f>
        <v>153.27525890932333</v>
      </c>
      <c r="E17" s="74">
        <f>SUMIF('PIB Municipios 2018'!$C$8:$C$132,$A17,'PIB Municipios 2018'!J$8:J$132)</f>
        <v>711.44150726729208</v>
      </c>
      <c r="F17" s="74">
        <f>SUMIF('PIB Municipios 2018'!$C$8:$C$132,$A17,'PIB Municipios 2018'!K$8:K$132)</f>
        <v>0.2053140638337792</v>
      </c>
      <c r="G17" s="74">
        <f>SUMIF('PIB Municipios 2018'!$C$8:$C$132,$A17,'PIB Municipios 2018'!L$8:L$132)</f>
        <v>0</v>
      </c>
      <c r="H17" s="75">
        <f>SUMIF('PIB Municipios 2018'!$C$8:$C$132,$A17,'PIB Municipios 2018'!M$8:M$132)</f>
        <v>873.61722165715253</v>
      </c>
      <c r="I17" s="74">
        <f>SUMIF('PIB Municipios 2018'!$C$8:$C$132,$A17,'PIB Municipios 2018'!N$8:N$132)</f>
        <v>0</v>
      </c>
      <c r="J17" s="74">
        <f>SUMIF('PIB Municipios 2018'!$C$8:$C$132,$A17,'PIB Municipios 2018'!O$8:O$132)</f>
        <v>0</v>
      </c>
      <c r="K17" s="74">
        <f>SUMIF('PIB Municipios 2018'!$C$8:$C$132,$A17,'PIB Municipios 2018'!P$8:P$132)</f>
        <v>34.800971305213402</v>
      </c>
      <c r="L17" s="74">
        <f>SUMIF('PIB Municipios 2018'!$C$8:$C$132,$A17,'PIB Municipios 2018'!Q$8:Q$132)</f>
        <v>0</v>
      </c>
      <c r="M17" s="75">
        <f>SUMIF('PIB Municipios 2018'!$C$8:$C$132,$A17,'PIB Municipios 2018'!R$8:R$132)</f>
        <v>34.800971305213402</v>
      </c>
      <c r="N17" s="75">
        <f>SUMIF('PIB Municipios 2018'!$C$8:$C$132,$A17,'PIB Municipios 2018'!S$8:S$132)</f>
        <v>353.74304152395609</v>
      </c>
      <c r="O17" s="74">
        <f>SUMIF('PIB Municipios 2018'!$C$8:$C$132,$A17,'PIB Municipios 2018'!T$8:T$132)</f>
        <v>93.531209584593455</v>
      </c>
      <c r="P17" s="74">
        <f>SUMIF('PIB Municipios 2018'!$C$8:$C$132,$A17,'PIB Municipios 2018'!U$8:U$132)</f>
        <v>7.2166342826040175</v>
      </c>
      <c r="Q17" s="75">
        <f>SUMIF('PIB Municipios 2018'!$C$8:$C$132,$A17,'PIB Municipios 2018'!V$8:V$132)</f>
        <v>100.74784386719745</v>
      </c>
      <c r="R17" s="74">
        <f>SUMIF('PIB Municipios 2018'!$C$8:$C$132,$A17,'PIB Municipios 2018'!W$8:W$132)</f>
        <v>134.60388625232051</v>
      </c>
      <c r="S17" s="74">
        <f>SUMIF('PIB Municipios 2018'!$C$8:$C$132,$A17,'PIB Municipios 2018'!X$8:X$132)</f>
        <v>20.792420779131007</v>
      </c>
      <c r="T17" s="76">
        <f>SUMIF('PIB Municipios 2018'!$C$8:$C$132,$A17,'PIB Municipios 2018'!Y$8:Y$132)</f>
        <v>155.3963070314515</v>
      </c>
      <c r="U17" s="74">
        <f>SUMIF('PIB Municipios 2018'!$C$8:$C$132,$A17,'PIB Municipios 2018'!Z$8:Z$132)</f>
        <v>207.0791843826415</v>
      </c>
      <c r="V17" s="74">
        <f>SUMIF('PIB Municipios 2018'!$C$8:$C$132,$A17,'PIB Municipios 2018'!AA$8:AA$132)</f>
        <v>59.674118324160773</v>
      </c>
      <c r="W17" s="75">
        <f>SUMIF('PIB Municipios 2018'!$C$8:$C$132,$A17,'PIB Municipios 2018'!AB$8:AB$132)</f>
        <v>266.75330270680229</v>
      </c>
      <c r="X17" s="75">
        <f>SUMIF('PIB Municipios 2018'!$C$8:$C$132,$A17,'PIB Municipios 2018'!AC$8:AC$132)</f>
        <v>45.483869467599817</v>
      </c>
      <c r="Y17" s="75">
        <f>SUMIF('PIB Municipios 2018'!$C$8:$C$132,$A17,'PIB Municipios 2018'!AD$8:AD$132)</f>
        <v>39.397768507038435</v>
      </c>
      <c r="Z17" s="75">
        <f>SUMIF('PIB Municipios 2018'!$C$8:$C$132,$A17,'PIB Municipios 2018'!AE$8:AE$132)</f>
        <v>158.66948573931148</v>
      </c>
      <c r="AA17" s="75">
        <f>SUMIF('PIB Municipios 2018'!$C$8:$C$132,$A17,'PIB Municipios 2018'!AF$8:AF$132)</f>
        <v>168.91407216922266</v>
      </c>
      <c r="AB17" s="74">
        <f>SUMIF('PIB Municipios 2018'!$C$8:$C$132,$A17,'PIB Municipios 2018'!AG$8:AG$132)</f>
        <v>65.110982469145114</v>
      </c>
      <c r="AC17" s="74">
        <f>SUMIF('PIB Municipios 2018'!$C$8:$C$132,$A17,'PIB Municipios 2018'!AH$8:AH$132)</f>
        <v>137.49559104451311</v>
      </c>
      <c r="AD17" s="74">
        <f>SUMIF('PIB Municipios 2018'!$C$8:$C$132,$A17,'PIB Municipios 2018'!AI$8:AI$132)</f>
        <v>52.281605569326231</v>
      </c>
      <c r="AE17" s="75">
        <f>SUMIF('PIB Municipios 2018'!$C$8:$C$132,$A17,'PIB Municipios 2018'!AJ$8:AJ$132)</f>
        <v>254.88817908298444</v>
      </c>
      <c r="AF17" s="74">
        <f>SUMIF('PIB Municipios 2018'!$C$8:$C$132,$A17,'PIB Municipios 2018'!AK$8:AK$132)</f>
        <v>23.52593185550619</v>
      </c>
      <c r="AG17" s="74">
        <f>SUMIF('PIB Municipios 2018'!$C$8:$C$132,$A17,'PIB Municipios 2018'!AL$8:AL$132)</f>
        <v>7.4565841920695393</v>
      </c>
      <c r="AH17" s="75">
        <f>SUMIF('PIB Municipios 2018'!$C$8:$C$132,$A17,'PIB Municipios 2018'!AM$8:AM$132)</f>
        <v>30.982516047575729</v>
      </c>
      <c r="AI17" s="74">
        <f>SUMIF('PIB Municipios 2018'!$C$8:$C$132,$A17,'PIB Municipios 2018'!AN$8:AN$132)</f>
        <v>2483.3945791055057</v>
      </c>
      <c r="AJ17" s="74">
        <f>SUMIF('PIB Municipios 2018'!$C$8:$C$132,$A17,'PIB Municipios 2018'!AO$8:AO$132)</f>
        <v>245.67438049234937</v>
      </c>
      <c r="AK17" s="75">
        <f>SUMIF('PIB Municipios 2018'!$C$8:$C$132,$A17,'PIB Municipios 2018'!AP$8:AP$132)</f>
        <v>2729.0689595978547</v>
      </c>
      <c r="AL17" s="78">
        <f t="shared" si="0"/>
        <v>1.9236909972048896E-2</v>
      </c>
    </row>
    <row r="18" spans="1:38" ht="14.4" x14ac:dyDescent="0.3">
      <c r="A18" s="79" t="s">
        <v>55</v>
      </c>
      <c r="B18" s="110" t="s">
        <v>31</v>
      </c>
      <c r="C18" s="74">
        <f>SUMIF('PIB Municipios 2018'!$C$8:$C$132,$A18,'PIB Municipios 2018'!H$8:H$132)</f>
        <v>52.219621718343625</v>
      </c>
      <c r="D18" s="74">
        <f>SUMIF('PIB Municipios 2018'!$C$8:$C$132,$A18,'PIB Municipios 2018'!I$8:I$132)</f>
        <v>43.417115288533736</v>
      </c>
      <c r="E18" s="74">
        <f>SUMIF('PIB Municipios 2018'!$C$8:$C$132,$A18,'PIB Municipios 2018'!J$8:J$132)</f>
        <v>29.224286260886416</v>
      </c>
      <c r="F18" s="74">
        <f>SUMIF('PIB Municipios 2018'!$C$8:$C$132,$A18,'PIB Municipios 2018'!K$8:K$132)</f>
        <v>0.1720239050769187</v>
      </c>
      <c r="G18" s="74">
        <f>SUMIF('PIB Municipios 2018'!$C$8:$C$132,$A18,'PIB Municipios 2018'!L$8:L$132)</f>
        <v>0</v>
      </c>
      <c r="H18" s="75">
        <f>SUMIF('PIB Municipios 2018'!$C$8:$C$132,$A18,'PIB Municipios 2018'!M$8:M$132)</f>
        <v>125.0330471728407</v>
      </c>
      <c r="I18" s="74">
        <f>SUMIF('PIB Municipios 2018'!$C$8:$C$132,$A18,'PIB Municipios 2018'!N$8:N$132)</f>
        <v>0</v>
      </c>
      <c r="J18" s="74">
        <f>SUMIF('PIB Municipios 2018'!$C$8:$C$132,$A18,'PIB Municipios 2018'!O$8:O$132)</f>
        <v>0</v>
      </c>
      <c r="K18" s="74">
        <f>SUMIF('PIB Municipios 2018'!$C$8:$C$132,$A18,'PIB Municipios 2018'!P$8:P$132)</f>
        <v>0</v>
      </c>
      <c r="L18" s="74">
        <f>SUMIF('PIB Municipios 2018'!$C$8:$C$132,$A18,'PIB Municipios 2018'!Q$8:Q$132)</f>
        <v>0</v>
      </c>
      <c r="M18" s="75">
        <f>SUMIF('PIB Municipios 2018'!$C$8:$C$132,$A18,'PIB Municipios 2018'!R$8:R$132)</f>
        <v>0</v>
      </c>
      <c r="N18" s="75">
        <f>SUMIF('PIB Municipios 2018'!$C$8:$C$132,$A18,'PIB Municipios 2018'!S$8:S$132)</f>
        <v>73.771400095392835</v>
      </c>
      <c r="O18" s="74">
        <f>SUMIF('PIB Municipios 2018'!$C$8:$C$132,$A18,'PIB Municipios 2018'!T$8:T$132)</f>
        <v>18.673670756628997</v>
      </c>
      <c r="P18" s="74">
        <f>SUMIF('PIB Municipios 2018'!$C$8:$C$132,$A18,'PIB Municipios 2018'!U$8:U$132)</f>
        <v>1.4630270780023609</v>
      </c>
      <c r="Q18" s="75">
        <f>SUMIF('PIB Municipios 2018'!$C$8:$C$132,$A18,'PIB Municipios 2018'!V$8:V$132)</f>
        <v>20.136697834631359</v>
      </c>
      <c r="R18" s="74">
        <f>SUMIF('PIB Municipios 2018'!$C$8:$C$132,$A18,'PIB Municipios 2018'!W$8:W$132)</f>
        <v>26.694187960346035</v>
      </c>
      <c r="S18" s="74">
        <f>SUMIF('PIB Municipios 2018'!$C$8:$C$132,$A18,'PIB Municipios 2018'!X$8:X$132)</f>
        <v>12.590774443930536</v>
      </c>
      <c r="T18" s="76">
        <f>SUMIF('PIB Municipios 2018'!$C$8:$C$132,$A18,'PIB Municipios 2018'!Y$8:Y$132)</f>
        <v>39.284962404276577</v>
      </c>
      <c r="U18" s="74">
        <f>SUMIF('PIB Municipios 2018'!$C$8:$C$132,$A18,'PIB Municipios 2018'!Z$8:Z$132)</f>
        <v>42.159050526779353</v>
      </c>
      <c r="V18" s="74">
        <f>SUMIF('PIB Municipios 2018'!$C$8:$C$132,$A18,'PIB Municipios 2018'!AA$8:AA$132)</f>
        <v>4.3773750491063312</v>
      </c>
      <c r="W18" s="75">
        <f>SUMIF('PIB Municipios 2018'!$C$8:$C$132,$A18,'PIB Municipios 2018'!AB$8:AB$132)</f>
        <v>46.53642557588568</v>
      </c>
      <c r="X18" s="75">
        <f>SUMIF('PIB Municipios 2018'!$C$8:$C$132,$A18,'PIB Municipios 2018'!AC$8:AC$132)</f>
        <v>12.782168826380932</v>
      </c>
      <c r="Y18" s="75">
        <f>SUMIF('PIB Municipios 2018'!$C$8:$C$132,$A18,'PIB Municipios 2018'!AD$8:AD$132)</f>
        <v>3.3880120601741543</v>
      </c>
      <c r="Z18" s="75">
        <f>SUMIF('PIB Municipios 2018'!$C$8:$C$132,$A18,'PIB Municipios 2018'!AE$8:AE$132)</f>
        <v>38.747981550186879</v>
      </c>
      <c r="AA18" s="75">
        <f>SUMIF('PIB Municipios 2018'!$C$8:$C$132,$A18,'PIB Municipios 2018'!AF$8:AF$132)</f>
        <v>38.783732593128725</v>
      </c>
      <c r="AB18" s="74">
        <f>SUMIF('PIB Municipios 2018'!$C$8:$C$132,$A18,'PIB Municipios 2018'!AG$8:AG$132)</f>
        <v>24.803836750385685</v>
      </c>
      <c r="AC18" s="74">
        <f>SUMIF('PIB Municipios 2018'!$C$8:$C$132,$A18,'PIB Municipios 2018'!AH$8:AH$132)</f>
        <v>32.474842146338332</v>
      </c>
      <c r="AD18" s="74">
        <f>SUMIF('PIB Municipios 2018'!$C$8:$C$132,$A18,'PIB Municipios 2018'!AI$8:AI$132)</f>
        <v>17.920586899335508</v>
      </c>
      <c r="AE18" s="75">
        <f>SUMIF('PIB Municipios 2018'!$C$8:$C$132,$A18,'PIB Municipios 2018'!AJ$8:AJ$132)</f>
        <v>75.199265796059535</v>
      </c>
      <c r="AF18" s="74">
        <f>SUMIF('PIB Municipios 2018'!$C$8:$C$132,$A18,'PIB Municipios 2018'!AK$8:AK$132)</f>
        <v>6.2023155842311919</v>
      </c>
      <c r="AG18" s="74">
        <f>SUMIF('PIB Municipios 2018'!$C$8:$C$132,$A18,'PIB Municipios 2018'!AL$8:AL$132)</f>
        <v>2.7665950842608202</v>
      </c>
      <c r="AH18" s="75">
        <f>SUMIF('PIB Municipios 2018'!$C$8:$C$132,$A18,'PIB Municipios 2018'!AM$8:AM$132)</f>
        <v>8.9689106684920112</v>
      </c>
      <c r="AI18" s="74">
        <f>SUMIF('PIB Municipios 2018'!$C$8:$C$132,$A18,'PIB Municipios 2018'!AN$8:AN$132)</f>
        <v>482.63260457744934</v>
      </c>
      <c r="AJ18" s="74">
        <f>SUMIF('PIB Municipios 2018'!$C$8:$C$132,$A18,'PIB Municipios 2018'!AO$8:AO$132)</f>
        <v>47.745318900422909</v>
      </c>
      <c r="AK18" s="75">
        <f>SUMIF('PIB Municipios 2018'!$C$8:$C$132,$A18,'PIB Municipios 2018'!AP$8:AP$132)</f>
        <v>530.37792347787229</v>
      </c>
      <c r="AL18" s="78">
        <f t="shared" si="0"/>
        <v>3.7385762383261717E-3</v>
      </c>
    </row>
    <row r="19" spans="1:38" ht="14.4" x14ac:dyDescent="0.3">
      <c r="A19" s="77" t="s">
        <v>56</v>
      </c>
      <c r="B19" s="110" t="s">
        <v>32</v>
      </c>
      <c r="C19" s="74">
        <f>SUMIF('PIB Municipios 2018'!$C$8:$C$132,$A19,'PIB Municipios 2018'!H$8:H$132)</f>
        <v>79.846131917889053</v>
      </c>
      <c r="D19" s="74">
        <f>SUMIF('PIB Municipios 2018'!$C$8:$C$132,$A19,'PIB Municipios 2018'!I$8:I$132)</f>
        <v>108.90155852853212</v>
      </c>
      <c r="E19" s="74">
        <f>SUMIF('PIB Municipios 2018'!$C$8:$C$132,$A19,'PIB Municipios 2018'!J$8:J$132)</f>
        <v>59.507683709922958</v>
      </c>
      <c r="F19" s="74">
        <f>SUMIF('PIB Municipios 2018'!$C$8:$C$132,$A19,'PIB Municipios 2018'!K$8:K$132)</f>
        <v>0.48642055691408626</v>
      </c>
      <c r="G19" s="74">
        <f>SUMIF('PIB Municipios 2018'!$C$8:$C$132,$A19,'PIB Municipios 2018'!L$8:L$132)</f>
        <v>0</v>
      </c>
      <c r="H19" s="75">
        <f>SUMIF('PIB Municipios 2018'!$C$8:$C$132,$A19,'PIB Municipios 2018'!M$8:M$132)</f>
        <v>248.74179471325826</v>
      </c>
      <c r="I19" s="74">
        <f>SUMIF('PIB Municipios 2018'!$C$8:$C$132,$A19,'PIB Municipios 2018'!N$8:N$132)</f>
        <v>0</v>
      </c>
      <c r="J19" s="74">
        <f>SUMIF('PIB Municipios 2018'!$C$8:$C$132,$A19,'PIB Municipios 2018'!O$8:O$132)</f>
        <v>0</v>
      </c>
      <c r="K19" s="74">
        <f>SUMIF('PIB Municipios 2018'!$C$8:$C$132,$A19,'PIB Municipios 2018'!P$8:P$132)</f>
        <v>8.1919375349018662</v>
      </c>
      <c r="L19" s="74">
        <f>SUMIF('PIB Municipios 2018'!$C$8:$C$132,$A19,'PIB Municipios 2018'!Q$8:Q$132)</f>
        <v>0</v>
      </c>
      <c r="M19" s="75">
        <f>SUMIF('PIB Municipios 2018'!$C$8:$C$132,$A19,'PIB Municipios 2018'!R$8:R$132)</f>
        <v>8.1919375349018662</v>
      </c>
      <c r="N19" s="75">
        <f>SUMIF('PIB Municipios 2018'!$C$8:$C$132,$A19,'PIB Municipios 2018'!S$8:S$132)</f>
        <v>21.706542323944294</v>
      </c>
      <c r="O19" s="74">
        <f>SUMIF('PIB Municipios 2018'!$C$8:$C$132,$A19,'PIB Municipios 2018'!T$8:T$132)</f>
        <v>27.415133831311252</v>
      </c>
      <c r="P19" s="74">
        <f>SUMIF('PIB Municipios 2018'!$C$8:$C$132,$A19,'PIB Municipios 2018'!U$8:U$132)</f>
        <v>4.3997478315837348</v>
      </c>
      <c r="Q19" s="75">
        <f>SUMIF('PIB Municipios 2018'!$C$8:$C$132,$A19,'PIB Municipios 2018'!V$8:V$132)</f>
        <v>31.814881662894994</v>
      </c>
      <c r="R19" s="74">
        <f>SUMIF('PIB Municipios 2018'!$C$8:$C$132,$A19,'PIB Municipios 2018'!W$8:W$132)</f>
        <v>73.152758000802621</v>
      </c>
      <c r="S19" s="74">
        <f>SUMIF('PIB Municipios 2018'!$C$8:$C$132,$A19,'PIB Municipios 2018'!X$8:X$132)</f>
        <v>11.445544577034529</v>
      </c>
      <c r="T19" s="76">
        <f>SUMIF('PIB Municipios 2018'!$C$8:$C$132,$A19,'PIB Municipios 2018'!Y$8:Y$132)</f>
        <v>84.59830257783716</v>
      </c>
      <c r="U19" s="74">
        <f>SUMIF('PIB Municipios 2018'!$C$8:$C$132,$A19,'PIB Municipios 2018'!Z$8:Z$132)</f>
        <v>90.07539642935717</v>
      </c>
      <c r="V19" s="74">
        <f>SUMIF('PIB Municipios 2018'!$C$8:$C$132,$A19,'PIB Municipios 2018'!AA$8:AA$132)</f>
        <v>33.119530281132285</v>
      </c>
      <c r="W19" s="75">
        <f>SUMIF('PIB Municipios 2018'!$C$8:$C$132,$A19,'PIB Municipios 2018'!AB$8:AB$132)</f>
        <v>123.19492671048944</v>
      </c>
      <c r="X19" s="75">
        <f>SUMIF('PIB Municipios 2018'!$C$8:$C$132,$A19,'PIB Municipios 2018'!AC$8:AC$132)</f>
        <v>26.08666277230606</v>
      </c>
      <c r="Y19" s="75">
        <f>SUMIF('PIB Municipios 2018'!$C$8:$C$132,$A19,'PIB Municipios 2018'!AD$8:AD$132)</f>
        <v>6.3060170528435187</v>
      </c>
      <c r="Z19" s="75">
        <f>SUMIF('PIB Municipios 2018'!$C$8:$C$132,$A19,'PIB Municipios 2018'!AE$8:AE$132)</f>
        <v>90.949947280446793</v>
      </c>
      <c r="AA19" s="75">
        <f>SUMIF('PIB Municipios 2018'!$C$8:$C$132,$A19,'PIB Municipios 2018'!AF$8:AF$132)</f>
        <v>76.944427754731862</v>
      </c>
      <c r="AB19" s="74">
        <f>SUMIF('PIB Municipios 2018'!$C$8:$C$132,$A19,'PIB Municipios 2018'!AG$8:AG$132)</f>
        <v>63.82102915931155</v>
      </c>
      <c r="AC19" s="74">
        <f>SUMIF('PIB Municipios 2018'!$C$8:$C$132,$A19,'PIB Municipios 2018'!AH$8:AH$132)</f>
        <v>71.444809469211961</v>
      </c>
      <c r="AD19" s="74">
        <f>SUMIF('PIB Municipios 2018'!$C$8:$C$132,$A19,'PIB Municipios 2018'!AI$8:AI$132)</f>
        <v>40.476613236912819</v>
      </c>
      <c r="AE19" s="75">
        <f>SUMIF('PIB Municipios 2018'!$C$8:$C$132,$A19,'PIB Municipios 2018'!AJ$8:AJ$132)</f>
        <v>175.74245186543635</v>
      </c>
      <c r="AF19" s="74">
        <f>SUMIF('PIB Municipios 2018'!$C$8:$C$132,$A19,'PIB Municipios 2018'!AK$8:AK$132)</f>
        <v>12.58954006858449</v>
      </c>
      <c r="AG19" s="74">
        <f>SUMIF('PIB Municipios 2018'!$C$8:$C$132,$A19,'PIB Municipios 2018'!AL$8:AL$132)</f>
        <v>10.222206887644941</v>
      </c>
      <c r="AH19" s="75">
        <f>SUMIF('PIB Municipios 2018'!$C$8:$C$132,$A19,'PIB Municipios 2018'!AM$8:AM$132)</f>
        <v>22.811746956229427</v>
      </c>
      <c r="AI19" s="74">
        <f>SUMIF('PIB Municipios 2018'!$C$8:$C$132,$A19,'PIB Municipios 2018'!AN$8:AN$132)</f>
        <v>917.08963920532017</v>
      </c>
      <c r="AJ19" s="74">
        <f>SUMIF('PIB Municipios 2018'!$C$8:$C$132,$A19,'PIB Municipios 2018'!AO$8:AO$132)</f>
        <v>90.724780855755924</v>
      </c>
      <c r="AK19" s="75">
        <f>SUMIF('PIB Municipios 2018'!$C$8:$C$132,$A19,'PIB Municipios 2018'!AP$8:AP$132)</f>
        <v>1007.8144200610759</v>
      </c>
      <c r="AL19" s="78">
        <f t="shared" si="0"/>
        <v>7.1039741224070843E-3</v>
      </c>
    </row>
    <row r="20" spans="1:38" ht="15" customHeight="1" x14ac:dyDescent="0.3">
      <c r="A20" s="79" t="s">
        <v>57</v>
      </c>
      <c r="B20" s="110" t="s">
        <v>33</v>
      </c>
      <c r="C20" s="74">
        <f>SUMIF('PIB Municipios 2018'!$C$8:$C$132,$A20,'PIB Municipios 2018'!H$8:H$132)</f>
        <v>208.64643599964862</v>
      </c>
      <c r="D20" s="74">
        <f>SUMIF('PIB Municipios 2018'!$C$8:$C$132,$A20,'PIB Municipios 2018'!I$8:I$132)</f>
        <v>176.24406919343764</v>
      </c>
      <c r="E20" s="74">
        <f>SUMIF('PIB Municipios 2018'!$C$8:$C$132,$A20,'PIB Municipios 2018'!J$8:J$132)</f>
        <v>60.205364557641516</v>
      </c>
      <c r="F20" s="74">
        <f>SUMIF('PIB Municipios 2018'!$C$8:$C$132,$A20,'PIB Municipios 2018'!K$8:K$132)</f>
        <v>0.26780102109960524</v>
      </c>
      <c r="G20" s="74">
        <f>SUMIF('PIB Municipios 2018'!$C$8:$C$132,$A20,'PIB Municipios 2018'!L$8:L$132)</f>
        <v>0</v>
      </c>
      <c r="H20" s="75">
        <f>SUMIF('PIB Municipios 2018'!$C$8:$C$132,$A20,'PIB Municipios 2018'!M$8:M$132)</f>
        <v>445.36367077182734</v>
      </c>
      <c r="I20" s="74">
        <f>SUMIF('PIB Municipios 2018'!$C$8:$C$132,$A20,'PIB Municipios 2018'!N$8:N$132)</f>
        <v>8.5928635575811471E-3</v>
      </c>
      <c r="J20" s="74">
        <f>SUMIF('PIB Municipios 2018'!$C$8:$C$132,$A20,'PIB Municipios 2018'!O$8:O$132)</f>
        <v>0</v>
      </c>
      <c r="K20" s="74">
        <f>SUMIF('PIB Municipios 2018'!$C$8:$C$132,$A20,'PIB Municipios 2018'!P$8:P$132)</f>
        <v>13.161868486259756</v>
      </c>
      <c r="L20" s="74">
        <f>SUMIF('PIB Municipios 2018'!$C$8:$C$132,$A20,'PIB Municipios 2018'!Q$8:Q$132)</f>
        <v>0.80389913885338049</v>
      </c>
      <c r="M20" s="75">
        <f>SUMIF('PIB Municipios 2018'!$C$8:$C$132,$A20,'PIB Municipios 2018'!R$8:R$132)</f>
        <v>13.974360488670717</v>
      </c>
      <c r="N20" s="75">
        <f>SUMIF('PIB Municipios 2018'!$C$8:$C$132,$A20,'PIB Municipios 2018'!S$8:S$132)</f>
        <v>83.835815992267172</v>
      </c>
      <c r="O20" s="74">
        <f>SUMIF('PIB Municipios 2018'!$C$8:$C$132,$A20,'PIB Municipios 2018'!T$8:T$132)</f>
        <v>40.965743458916918</v>
      </c>
      <c r="P20" s="74">
        <f>SUMIF('PIB Municipios 2018'!$C$8:$C$132,$A20,'PIB Municipios 2018'!U$8:U$132)</f>
        <v>11.34515016156826</v>
      </c>
      <c r="Q20" s="75">
        <f>SUMIF('PIB Municipios 2018'!$C$8:$C$132,$A20,'PIB Municipios 2018'!V$8:V$132)</f>
        <v>52.310893620485182</v>
      </c>
      <c r="R20" s="74">
        <f>SUMIF('PIB Municipios 2018'!$C$8:$C$132,$A20,'PIB Municipios 2018'!W$8:W$132)</f>
        <v>150.33319087858837</v>
      </c>
      <c r="S20" s="74">
        <f>SUMIF('PIB Municipios 2018'!$C$8:$C$132,$A20,'PIB Municipios 2018'!X$8:X$132)</f>
        <v>17.850887171176737</v>
      </c>
      <c r="T20" s="76">
        <f>SUMIF('PIB Municipios 2018'!$C$8:$C$132,$A20,'PIB Municipios 2018'!Y$8:Y$132)</f>
        <v>168.18407804976511</v>
      </c>
      <c r="U20" s="74">
        <f>SUMIF('PIB Municipios 2018'!$C$8:$C$132,$A20,'PIB Municipios 2018'!Z$8:Z$132)</f>
        <v>229.05397895118512</v>
      </c>
      <c r="V20" s="74">
        <f>SUMIF('PIB Municipios 2018'!$C$8:$C$132,$A20,'PIB Municipios 2018'!AA$8:AA$132)</f>
        <v>53.989092348096932</v>
      </c>
      <c r="W20" s="75">
        <f>SUMIF('PIB Municipios 2018'!$C$8:$C$132,$A20,'PIB Municipios 2018'!AB$8:AB$132)</f>
        <v>283.04307129928208</v>
      </c>
      <c r="X20" s="75">
        <f>SUMIF('PIB Municipios 2018'!$C$8:$C$132,$A20,'PIB Municipios 2018'!AC$8:AC$132)</f>
        <v>49.963867742343439</v>
      </c>
      <c r="Y20" s="75">
        <f>SUMIF('PIB Municipios 2018'!$C$8:$C$132,$A20,'PIB Municipios 2018'!AD$8:AD$132)</f>
        <v>17.536096569758701</v>
      </c>
      <c r="Z20" s="75">
        <f>SUMIF('PIB Municipios 2018'!$C$8:$C$132,$A20,'PIB Municipios 2018'!AE$8:AE$132)</f>
        <v>245.69189712139112</v>
      </c>
      <c r="AA20" s="75">
        <f>SUMIF('PIB Municipios 2018'!$C$8:$C$132,$A20,'PIB Municipios 2018'!AF$8:AF$132)</f>
        <v>156.00612824590746</v>
      </c>
      <c r="AB20" s="74">
        <f>SUMIF('PIB Municipios 2018'!$C$8:$C$132,$A20,'PIB Municipios 2018'!AG$8:AG$132)</f>
        <v>130.39905278632042</v>
      </c>
      <c r="AC20" s="74">
        <f>SUMIF('PIB Municipios 2018'!$C$8:$C$132,$A20,'PIB Municipios 2018'!AH$8:AH$132)</f>
        <v>103.97205520696551</v>
      </c>
      <c r="AD20" s="74">
        <f>SUMIF('PIB Municipios 2018'!$C$8:$C$132,$A20,'PIB Municipios 2018'!AI$8:AI$132)</f>
        <v>61.258650310802814</v>
      </c>
      <c r="AE20" s="75">
        <f>SUMIF('PIB Municipios 2018'!$C$8:$C$132,$A20,'PIB Municipios 2018'!AJ$8:AJ$132)</f>
        <v>295.6297583040888</v>
      </c>
      <c r="AF20" s="74">
        <f>SUMIF('PIB Municipios 2018'!$C$8:$C$132,$A20,'PIB Municipios 2018'!AK$8:AK$132)</f>
        <v>29.25200634162227</v>
      </c>
      <c r="AG20" s="74">
        <f>SUMIF('PIB Municipios 2018'!$C$8:$C$132,$A20,'PIB Municipios 2018'!AL$8:AL$132)</f>
        <v>11.240310495434567</v>
      </c>
      <c r="AH20" s="75">
        <f>SUMIF('PIB Municipios 2018'!$C$8:$C$132,$A20,'PIB Municipios 2018'!AM$8:AM$132)</f>
        <v>40.49231683705684</v>
      </c>
      <c r="AI20" s="74">
        <f>SUMIF('PIB Municipios 2018'!$C$8:$C$132,$A20,'PIB Municipios 2018'!AN$8:AN$132)</f>
        <v>1852.0319550428437</v>
      </c>
      <c r="AJ20" s="74">
        <f>SUMIF('PIB Municipios 2018'!$C$8:$C$132,$A20,'PIB Municipios 2018'!AO$8:AO$132)</f>
        <v>183.21567061287166</v>
      </c>
      <c r="AK20" s="75">
        <f>SUMIF('PIB Municipios 2018'!$C$8:$C$132,$A20,'PIB Municipios 2018'!AP$8:AP$132)</f>
        <v>2035.2476256557154</v>
      </c>
      <c r="AL20" s="78">
        <f t="shared" si="0"/>
        <v>1.4346238928068179E-2</v>
      </c>
    </row>
    <row r="21" spans="1:38" ht="14.4" x14ac:dyDescent="0.3">
      <c r="A21" s="77" t="s">
        <v>58</v>
      </c>
      <c r="B21" s="110" t="s">
        <v>34</v>
      </c>
      <c r="C21" s="74">
        <f>SUMIF('PIB Municipios 2018'!$C$8:$C$132,$A21,'PIB Municipios 2018'!H$8:H$132)</f>
        <v>101.88434746386267</v>
      </c>
      <c r="D21" s="74">
        <f>SUMIF('PIB Municipios 2018'!$C$8:$C$132,$A21,'PIB Municipios 2018'!I$8:I$132)</f>
        <v>204.49860826524838</v>
      </c>
      <c r="E21" s="74">
        <f>SUMIF('PIB Municipios 2018'!$C$8:$C$132,$A21,'PIB Municipios 2018'!J$8:J$132)</f>
        <v>62.076993411317154</v>
      </c>
      <c r="F21" s="74">
        <f>SUMIF('PIB Municipios 2018'!$C$8:$C$132,$A21,'PIB Municipios 2018'!K$8:K$132)</f>
        <v>9.1381909173665132</v>
      </c>
      <c r="G21" s="74">
        <f>SUMIF('PIB Municipios 2018'!$C$8:$C$132,$A21,'PIB Municipios 2018'!L$8:L$132)</f>
        <v>0</v>
      </c>
      <c r="H21" s="75">
        <f>SUMIF('PIB Municipios 2018'!$C$8:$C$132,$A21,'PIB Municipios 2018'!M$8:M$132)</f>
        <v>377.59814005779469</v>
      </c>
      <c r="I21" s="74">
        <f>SUMIF('PIB Municipios 2018'!$C$8:$C$132,$A21,'PIB Municipios 2018'!N$8:N$132)</f>
        <v>0</v>
      </c>
      <c r="J21" s="74">
        <f>SUMIF('PIB Municipios 2018'!$C$8:$C$132,$A21,'PIB Municipios 2018'!O$8:O$132)</f>
        <v>0</v>
      </c>
      <c r="K21" s="74">
        <f>SUMIF('PIB Municipios 2018'!$C$8:$C$132,$A21,'PIB Municipios 2018'!P$8:P$132)</f>
        <v>0</v>
      </c>
      <c r="L21" s="74">
        <f>SUMIF('PIB Municipios 2018'!$C$8:$C$132,$A21,'PIB Municipios 2018'!Q$8:Q$132)</f>
        <v>13.734014416026437</v>
      </c>
      <c r="M21" s="75">
        <f>SUMIF('PIB Municipios 2018'!$C$8:$C$132,$A21,'PIB Municipios 2018'!R$8:R$132)</f>
        <v>13.734014416026437</v>
      </c>
      <c r="N21" s="75">
        <f>SUMIF('PIB Municipios 2018'!$C$8:$C$132,$A21,'PIB Municipios 2018'!S$8:S$132)</f>
        <v>304.72346941892999</v>
      </c>
      <c r="O21" s="74">
        <f>SUMIF('PIB Municipios 2018'!$C$8:$C$132,$A21,'PIB Municipios 2018'!T$8:T$132)</f>
        <v>54.099475506781125</v>
      </c>
      <c r="P21" s="74">
        <f>SUMIF('PIB Municipios 2018'!$C$8:$C$132,$A21,'PIB Municipios 2018'!U$8:U$132)</f>
        <v>3.8859962794635154</v>
      </c>
      <c r="Q21" s="75">
        <f>SUMIF('PIB Municipios 2018'!$C$8:$C$132,$A21,'PIB Municipios 2018'!V$8:V$132)</f>
        <v>57.985471786244645</v>
      </c>
      <c r="R21" s="74">
        <f>SUMIF('PIB Municipios 2018'!$C$8:$C$132,$A21,'PIB Municipios 2018'!W$8:W$132)</f>
        <v>61.137661545391694</v>
      </c>
      <c r="S21" s="74">
        <f>SUMIF('PIB Municipios 2018'!$C$8:$C$132,$A21,'PIB Municipios 2018'!X$8:X$132)</f>
        <v>24.477905080971553</v>
      </c>
      <c r="T21" s="76">
        <f>SUMIF('PIB Municipios 2018'!$C$8:$C$132,$A21,'PIB Municipios 2018'!Y$8:Y$132)</f>
        <v>85.615566626363247</v>
      </c>
      <c r="U21" s="74">
        <f>SUMIF('PIB Municipios 2018'!$C$8:$C$132,$A21,'PIB Municipios 2018'!Z$8:Z$132)</f>
        <v>81.087826693197883</v>
      </c>
      <c r="V21" s="74">
        <f>SUMIF('PIB Municipios 2018'!$C$8:$C$132,$A21,'PIB Municipios 2018'!AA$8:AA$132)</f>
        <v>36.275075360187657</v>
      </c>
      <c r="W21" s="75">
        <f>SUMIF('PIB Municipios 2018'!$C$8:$C$132,$A21,'PIB Municipios 2018'!AB$8:AB$132)</f>
        <v>117.36290205338554</v>
      </c>
      <c r="X21" s="75">
        <f>SUMIF('PIB Municipios 2018'!$C$8:$C$132,$A21,'PIB Municipios 2018'!AC$8:AC$132)</f>
        <v>26.526544335659288</v>
      </c>
      <c r="Y21" s="75">
        <f>SUMIF('PIB Municipios 2018'!$C$8:$C$132,$A21,'PIB Municipios 2018'!AD$8:AD$132)</f>
        <v>9.0578069969075674</v>
      </c>
      <c r="Z21" s="75">
        <f>SUMIF('PIB Municipios 2018'!$C$8:$C$132,$A21,'PIB Municipios 2018'!AE$8:AE$132)</f>
        <v>109.60260696166347</v>
      </c>
      <c r="AA21" s="75">
        <f>SUMIF('PIB Municipios 2018'!$C$8:$C$132,$A21,'PIB Municipios 2018'!AF$8:AF$132)</f>
        <v>103.26614169630196</v>
      </c>
      <c r="AB21" s="74">
        <f>SUMIF('PIB Municipios 2018'!$C$8:$C$132,$A21,'PIB Municipios 2018'!AG$8:AG$132)</f>
        <v>71.25747406284512</v>
      </c>
      <c r="AC21" s="74">
        <f>SUMIF('PIB Municipios 2018'!$C$8:$C$132,$A21,'PIB Municipios 2018'!AH$8:AH$132)</f>
        <v>55.584243430447231</v>
      </c>
      <c r="AD21" s="74">
        <f>SUMIF('PIB Municipios 2018'!$C$8:$C$132,$A21,'PIB Municipios 2018'!AI$8:AI$132)</f>
        <v>34.48788910959189</v>
      </c>
      <c r="AE21" s="75">
        <f>SUMIF('PIB Municipios 2018'!$C$8:$C$132,$A21,'PIB Municipios 2018'!AJ$8:AJ$132)</f>
        <v>161.32960660288427</v>
      </c>
      <c r="AF21" s="74">
        <f>SUMIF('PIB Municipios 2018'!$C$8:$C$132,$A21,'PIB Municipios 2018'!AK$8:AK$132)</f>
        <v>11.972888991709866</v>
      </c>
      <c r="AG21" s="74">
        <f>SUMIF('PIB Municipios 2018'!$C$8:$C$132,$A21,'PIB Municipios 2018'!AL$8:AL$132)</f>
        <v>9.760268112386381</v>
      </c>
      <c r="AH21" s="75">
        <f>SUMIF('PIB Municipios 2018'!$C$8:$C$132,$A21,'PIB Municipios 2018'!AM$8:AM$132)</f>
        <v>21.733157104096243</v>
      </c>
      <c r="AI21" s="74">
        <f>SUMIF('PIB Municipios 2018'!$C$8:$C$132,$A21,'PIB Municipios 2018'!AN$8:AN$132)</f>
        <v>1388.5354280562574</v>
      </c>
      <c r="AJ21" s="74">
        <f>SUMIF('PIB Municipios 2018'!$C$8:$C$132,$A21,'PIB Municipios 2018'!AO$8:AO$132)</f>
        <v>137.36342341629455</v>
      </c>
      <c r="AK21" s="75">
        <f>SUMIF('PIB Municipios 2018'!$C$8:$C$132,$A21,'PIB Municipios 2018'!AP$8:AP$132)</f>
        <v>1525.898851472552</v>
      </c>
      <c r="AL21" s="78">
        <f t="shared" si="0"/>
        <v>1.0755894873596643E-2</v>
      </c>
    </row>
    <row r="22" spans="1:38" ht="14.4" x14ac:dyDescent="0.3">
      <c r="A22" s="77" t="s">
        <v>59</v>
      </c>
      <c r="B22" s="110" t="s">
        <v>35</v>
      </c>
      <c r="C22" s="74">
        <f>SUMIF('PIB Municipios 2018'!$C$8:$C$132,$A22,'PIB Municipios 2018'!H$8:H$132)</f>
        <v>32.868377628008048</v>
      </c>
      <c r="D22" s="74">
        <f>SUMIF('PIB Municipios 2018'!$C$8:$C$132,$A22,'PIB Municipios 2018'!I$8:I$132)</f>
        <v>179.10702079202761</v>
      </c>
      <c r="E22" s="74">
        <f>SUMIF('PIB Municipios 2018'!$C$8:$C$132,$A22,'PIB Municipios 2018'!J$8:J$132)</f>
        <v>36.217549641327096</v>
      </c>
      <c r="F22" s="74">
        <f>SUMIF('PIB Municipios 2018'!$C$8:$C$132,$A22,'PIB Municipios 2018'!K$8:K$132)</f>
        <v>3.7935851569059933</v>
      </c>
      <c r="G22" s="74">
        <f>SUMIF('PIB Municipios 2018'!$C$8:$C$132,$A22,'PIB Municipios 2018'!L$8:L$132)</f>
        <v>0</v>
      </c>
      <c r="H22" s="75">
        <f>SUMIF('PIB Municipios 2018'!$C$8:$C$132,$A22,'PIB Municipios 2018'!M$8:M$132)</f>
        <v>251.98653321826873</v>
      </c>
      <c r="I22" s="74">
        <f>SUMIF('PIB Municipios 2018'!$C$8:$C$132,$A22,'PIB Municipios 2018'!N$8:N$132)</f>
        <v>0</v>
      </c>
      <c r="J22" s="74">
        <f>SUMIF('PIB Municipios 2018'!$C$8:$C$132,$A22,'PIB Municipios 2018'!O$8:O$132)</f>
        <v>0</v>
      </c>
      <c r="K22" s="74">
        <f>SUMIF('PIB Municipios 2018'!$C$8:$C$132,$A22,'PIB Municipios 2018'!P$8:P$132)</f>
        <v>0</v>
      </c>
      <c r="L22" s="74">
        <f>SUMIF('PIB Municipios 2018'!$C$8:$C$132,$A22,'PIB Municipios 2018'!Q$8:Q$132)</f>
        <v>2.2590470590403391E-2</v>
      </c>
      <c r="M22" s="75">
        <f>SUMIF('PIB Municipios 2018'!$C$8:$C$132,$A22,'PIB Municipios 2018'!R$8:R$132)</f>
        <v>2.2590470590403391E-2</v>
      </c>
      <c r="N22" s="75">
        <f>SUMIF('PIB Municipios 2018'!$C$8:$C$132,$A22,'PIB Municipios 2018'!S$8:S$132)</f>
        <v>45.017297657060539</v>
      </c>
      <c r="O22" s="74">
        <f>SUMIF('PIB Municipios 2018'!$C$8:$C$132,$A22,'PIB Municipios 2018'!T$8:T$132)</f>
        <v>1114.7617341873729</v>
      </c>
      <c r="P22" s="74">
        <f>SUMIF('PIB Municipios 2018'!$C$8:$C$132,$A22,'PIB Municipios 2018'!U$8:U$132)</f>
        <v>4.5458749145147967</v>
      </c>
      <c r="Q22" s="75">
        <f>SUMIF('PIB Municipios 2018'!$C$8:$C$132,$A22,'PIB Municipios 2018'!V$8:V$132)</f>
        <v>1119.3076091018879</v>
      </c>
      <c r="R22" s="74">
        <f>SUMIF('PIB Municipios 2018'!$C$8:$C$132,$A22,'PIB Municipios 2018'!W$8:W$132)</f>
        <v>94.54155336267138</v>
      </c>
      <c r="S22" s="74">
        <f>SUMIF('PIB Municipios 2018'!$C$8:$C$132,$A22,'PIB Municipios 2018'!X$8:X$132)</f>
        <v>26.716310677392379</v>
      </c>
      <c r="T22" s="76">
        <f>SUMIF('PIB Municipios 2018'!$C$8:$C$132,$A22,'PIB Municipios 2018'!Y$8:Y$132)</f>
        <v>121.25786404006374</v>
      </c>
      <c r="U22" s="74">
        <f>SUMIF('PIB Municipios 2018'!$C$8:$C$132,$A22,'PIB Municipios 2018'!Z$8:Z$132)</f>
        <v>153.19856405179851</v>
      </c>
      <c r="V22" s="74">
        <f>SUMIF('PIB Municipios 2018'!$C$8:$C$132,$A22,'PIB Municipios 2018'!AA$8:AA$132)</f>
        <v>32.016495556082106</v>
      </c>
      <c r="W22" s="75">
        <f>SUMIF('PIB Municipios 2018'!$C$8:$C$132,$A22,'PIB Municipios 2018'!AB$8:AB$132)</f>
        <v>185.21505960788068</v>
      </c>
      <c r="X22" s="75">
        <f>SUMIF('PIB Municipios 2018'!$C$8:$C$132,$A22,'PIB Municipios 2018'!AC$8:AC$132)</f>
        <v>30.571757295347673</v>
      </c>
      <c r="Y22" s="75">
        <f>SUMIF('PIB Municipios 2018'!$C$8:$C$132,$A22,'PIB Municipios 2018'!AD$8:AD$132)</f>
        <v>9.7027295371636093</v>
      </c>
      <c r="Z22" s="75">
        <f>SUMIF('PIB Municipios 2018'!$C$8:$C$132,$A22,'PIB Municipios 2018'!AE$8:AE$132)</f>
        <v>153.13134136128917</v>
      </c>
      <c r="AA22" s="75">
        <f>SUMIF('PIB Municipios 2018'!$C$8:$C$132,$A22,'PIB Municipios 2018'!AF$8:AF$132)</f>
        <v>148.9392123875636</v>
      </c>
      <c r="AB22" s="74">
        <f>SUMIF('PIB Municipios 2018'!$C$8:$C$132,$A22,'PIB Municipios 2018'!AG$8:AG$132)</f>
        <v>54.62318071923125</v>
      </c>
      <c r="AC22" s="74">
        <f>SUMIF('PIB Municipios 2018'!$C$8:$C$132,$A22,'PIB Municipios 2018'!AH$8:AH$132)</f>
        <v>56.201290975532544</v>
      </c>
      <c r="AD22" s="74">
        <f>SUMIF('PIB Municipios 2018'!$C$8:$C$132,$A22,'PIB Municipios 2018'!AI$8:AI$132)</f>
        <v>34.647163687446174</v>
      </c>
      <c r="AE22" s="75">
        <f>SUMIF('PIB Municipios 2018'!$C$8:$C$132,$A22,'PIB Municipios 2018'!AJ$8:AJ$132)</f>
        <v>145.47163538220997</v>
      </c>
      <c r="AF22" s="74">
        <f>SUMIF('PIB Municipios 2018'!$C$8:$C$132,$A22,'PIB Municipios 2018'!AK$8:AK$132)</f>
        <v>17.494442546768209</v>
      </c>
      <c r="AG22" s="74">
        <f>SUMIF('PIB Municipios 2018'!$C$8:$C$132,$A22,'PIB Municipios 2018'!AL$8:AL$132)</f>
        <v>6.300598673758012</v>
      </c>
      <c r="AH22" s="75">
        <f>SUMIF('PIB Municipios 2018'!$C$8:$C$132,$A22,'PIB Municipios 2018'!AM$8:AM$132)</f>
        <v>23.795041220526223</v>
      </c>
      <c r="AI22" s="74">
        <f>SUMIF('PIB Municipios 2018'!$C$8:$C$132,$A22,'PIB Municipios 2018'!AN$8:AN$132)</f>
        <v>2234.4186712798523</v>
      </c>
      <c r="AJ22" s="74">
        <f>SUMIF('PIB Municipios 2018'!$C$8:$C$132,$A22,'PIB Municipios 2018'!AO$8:AO$132)</f>
        <v>221.04398046360348</v>
      </c>
      <c r="AK22" s="75">
        <f>SUMIF('PIB Municipios 2018'!$C$8:$C$132,$A22,'PIB Municipios 2018'!AP$8:AP$132)</f>
        <v>2455.4626517434558</v>
      </c>
      <c r="AL22" s="78">
        <f t="shared" si="0"/>
        <v>1.7308288896546519E-2</v>
      </c>
    </row>
    <row r="23" spans="1:38" ht="14.4" x14ac:dyDescent="0.3">
      <c r="A23" s="77" t="s">
        <v>60</v>
      </c>
      <c r="B23" s="110" t="s">
        <v>36</v>
      </c>
      <c r="C23" s="74">
        <f>SUMIF('PIB Municipios 2018'!$C$8:$C$132,$A23,'PIB Municipios 2018'!H$8:H$132)</f>
        <v>11.677325827072529</v>
      </c>
      <c r="D23" s="74">
        <f>SUMIF('PIB Municipios 2018'!$C$8:$C$132,$A23,'PIB Municipios 2018'!I$8:I$132)</f>
        <v>19.561088168689874</v>
      </c>
      <c r="E23" s="74">
        <f>SUMIF('PIB Municipios 2018'!$C$8:$C$132,$A23,'PIB Municipios 2018'!J$8:J$132)</f>
        <v>19.765369505534021</v>
      </c>
      <c r="F23" s="74">
        <f>SUMIF('PIB Municipios 2018'!$C$8:$C$132,$A23,'PIB Municipios 2018'!K$8:K$132)</f>
        <v>0.49836928946726389</v>
      </c>
      <c r="G23" s="74">
        <f>SUMIF('PIB Municipios 2018'!$C$8:$C$132,$A23,'PIB Municipios 2018'!L$8:L$132)</f>
        <v>0</v>
      </c>
      <c r="H23" s="75">
        <f>SUMIF('PIB Municipios 2018'!$C$8:$C$132,$A23,'PIB Municipios 2018'!M$8:M$132)</f>
        <v>51.502152790763688</v>
      </c>
      <c r="I23" s="74">
        <f>SUMIF('PIB Municipios 2018'!$C$8:$C$132,$A23,'PIB Municipios 2018'!N$8:N$132)</f>
        <v>0</v>
      </c>
      <c r="J23" s="74">
        <f>SUMIF('PIB Municipios 2018'!$C$8:$C$132,$A23,'PIB Municipios 2018'!O$8:O$132)</f>
        <v>0</v>
      </c>
      <c r="K23" s="74">
        <f>SUMIF('PIB Municipios 2018'!$C$8:$C$132,$A23,'PIB Municipios 2018'!P$8:P$132)</f>
        <v>0.50552256968122178</v>
      </c>
      <c r="L23" s="74">
        <f>SUMIF('PIB Municipios 2018'!$C$8:$C$132,$A23,'PIB Municipios 2018'!Q$8:Q$132)</f>
        <v>0.49300593761963268</v>
      </c>
      <c r="M23" s="75">
        <f>SUMIF('PIB Municipios 2018'!$C$8:$C$132,$A23,'PIB Municipios 2018'!R$8:R$132)</f>
        <v>0.99852850730085441</v>
      </c>
      <c r="N23" s="75">
        <f>SUMIF('PIB Municipios 2018'!$C$8:$C$132,$A23,'PIB Municipios 2018'!S$8:S$132)</f>
        <v>21.639516727685301</v>
      </c>
      <c r="O23" s="74">
        <f>SUMIF('PIB Municipios 2018'!$C$8:$C$132,$A23,'PIB Municipios 2018'!T$8:T$132)</f>
        <v>59.84583310792344</v>
      </c>
      <c r="P23" s="74">
        <f>SUMIF('PIB Municipios 2018'!$C$8:$C$132,$A23,'PIB Municipios 2018'!U$8:U$132)</f>
        <v>1.2486726196621303</v>
      </c>
      <c r="Q23" s="75">
        <f>SUMIF('PIB Municipios 2018'!$C$8:$C$132,$A23,'PIB Municipios 2018'!V$8:V$132)</f>
        <v>61.094505727585577</v>
      </c>
      <c r="R23" s="74">
        <f>SUMIF('PIB Municipios 2018'!$C$8:$C$132,$A23,'PIB Municipios 2018'!W$8:W$132)</f>
        <v>57.217551867267062</v>
      </c>
      <c r="S23" s="74">
        <f>SUMIF('PIB Municipios 2018'!$C$8:$C$132,$A23,'PIB Municipios 2018'!X$8:X$132)</f>
        <v>21.285913580859543</v>
      </c>
      <c r="T23" s="76">
        <f>SUMIF('PIB Municipios 2018'!$C$8:$C$132,$A23,'PIB Municipios 2018'!Y$8:Y$132)</f>
        <v>78.503465448126605</v>
      </c>
      <c r="U23" s="74">
        <f>SUMIF('PIB Municipios 2018'!$C$8:$C$132,$A23,'PIB Municipios 2018'!Z$8:Z$132)</f>
        <v>38.795573511338468</v>
      </c>
      <c r="V23" s="74">
        <f>SUMIF('PIB Municipios 2018'!$C$8:$C$132,$A23,'PIB Municipios 2018'!AA$8:AA$132)</f>
        <v>12.80321753350692</v>
      </c>
      <c r="W23" s="75">
        <f>SUMIF('PIB Municipios 2018'!$C$8:$C$132,$A23,'PIB Municipios 2018'!AB$8:AB$132)</f>
        <v>51.598791044845392</v>
      </c>
      <c r="X23" s="75">
        <f>SUMIF('PIB Municipios 2018'!$C$8:$C$132,$A23,'PIB Municipios 2018'!AC$8:AC$132)</f>
        <v>11.666114742824821</v>
      </c>
      <c r="Y23" s="75">
        <f>SUMIF('PIB Municipios 2018'!$C$8:$C$132,$A23,'PIB Municipios 2018'!AD$8:AD$132)</f>
        <v>3.6507756466943544</v>
      </c>
      <c r="Z23" s="75">
        <f>SUMIF('PIB Municipios 2018'!$C$8:$C$132,$A23,'PIB Municipios 2018'!AE$8:AE$132)</f>
        <v>54.628114443240058</v>
      </c>
      <c r="AA23" s="75">
        <f>SUMIF('PIB Municipios 2018'!$C$8:$C$132,$A23,'PIB Municipios 2018'!AF$8:AF$132)</f>
        <v>37.232377823382734</v>
      </c>
      <c r="AB23" s="74">
        <f>SUMIF('PIB Municipios 2018'!$C$8:$C$132,$A23,'PIB Municipios 2018'!AG$8:AG$132)</f>
        <v>26.39254387349316</v>
      </c>
      <c r="AC23" s="74">
        <f>SUMIF('PIB Municipios 2018'!$C$8:$C$132,$A23,'PIB Municipios 2018'!AH$8:AH$132)</f>
        <v>28.833800436739033</v>
      </c>
      <c r="AD23" s="74">
        <f>SUMIF('PIB Municipios 2018'!$C$8:$C$132,$A23,'PIB Municipios 2018'!AI$8:AI$132)</f>
        <v>18.439053111385302</v>
      </c>
      <c r="AE23" s="75">
        <f>SUMIF('PIB Municipios 2018'!$C$8:$C$132,$A23,'PIB Municipios 2018'!AJ$8:AJ$132)</f>
        <v>73.665397421617499</v>
      </c>
      <c r="AF23" s="74">
        <f>SUMIF('PIB Municipios 2018'!$C$8:$C$132,$A23,'PIB Municipios 2018'!AK$8:AK$132)</f>
        <v>6.1943960471915087</v>
      </c>
      <c r="AG23" s="74">
        <f>SUMIF('PIB Municipios 2018'!$C$8:$C$132,$A23,'PIB Municipios 2018'!AL$8:AL$132)</f>
        <v>1.7855800384291076</v>
      </c>
      <c r="AH23" s="75">
        <f>SUMIF('PIB Municipios 2018'!$C$8:$C$132,$A23,'PIB Municipios 2018'!AM$8:AM$132)</f>
        <v>7.9799760856206161</v>
      </c>
      <c r="AI23" s="74">
        <f>SUMIF('PIB Municipios 2018'!$C$8:$C$132,$A23,'PIB Municipios 2018'!AN$8:AN$132)</f>
        <v>454.15971640968746</v>
      </c>
      <c r="AJ23" s="74">
        <f>SUMIF('PIB Municipios 2018'!$C$8:$C$132,$A23,'PIB Municipios 2018'!AO$8:AO$132)</f>
        <v>44.928586021847323</v>
      </c>
      <c r="AK23" s="75">
        <f>SUMIF('PIB Municipios 2018'!$C$8:$C$132,$A23,'PIB Municipios 2018'!AP$8:AP$132)</f>
        <v>499.08830243153477</v>
      </c>
      <c r="AL23" s="78">
        <f t="shared" si="0"/>
        <v>3.5180191061910363E-3</v>
      </c>
    </row>
    <row r="24" spans="1:38" ht="14.4" x14ac:dyDescent="0.3">
      <c r="A24" s="77" t="s">
        <v>61</v>
      </c>
      <c r="B24" s="110" t="s">
        <v>37</v>
      </c>
      <c r="C24" s="74">
        <f>SUMIF('PIB Municipios 2018'!$C$8:$C$132,$A24,'PIB Municipios 2018'!H$8:H$132)</f>
        <v>6.8378030688352132</v>
      </c>
      <c r="D24" s="74">
        <f>SUMIF('PIB Municipios 2018'!$C$8:$C$132,$A24,'PIB Municipios 2018'!I$8:I$132)</f>
        <v>616.89167687358679</v>
      </c>
      <c r="E24" s="74">
        <f>SUMIF('PIB Municipios 2018'!$C$8:$C$132,$A24,'PIB Municipios 2018'!J$8:J$132)</f>
        <v>179.83701870783358</v>
      </c>
      <c r="F24" s="74">
        <f>SUMIF('PIB Municipios 2018'!$C$8:$C$132,$A24,'PIB Municipios 2018'!K$8:K$132)</f>
        <v>0.73113378726658129</v>
      </c>
      <c r="G24" s="74">
        <f>SUMIF('PIB Municipios 2018'!$C$8:$C$132,$A24,'PIB Municipios 2018'!L$8:L$132)</f>
        <v>0</v>
      </c>
      <c r="H24" s="75">
        <f>SUMIF('PIB Municipios 2018'!$C$8:$C$132,$A24,'PIB Municipios 2018'!M$8:M$132)</f>
        <v>804.29763243752222</v>
      </c>
      <c r="I24" s="74">
        <f>SUMIF('PIB Municipios 2018'!$C$8:$C$132,$A24,'PIB Municipios 2018'!N$8:N$132)</f>
        <v>0</v>
      </c>
      <c r="J24" s="74">
        <f>SUMIF('PIB Municipios 2018'!$C$8:$C$132,$A24,'PIB Municipios 2018'!O$8:O$132)</f>
        <v>0</v>
      </c>
      <c r="K24" s="74">
        <f>SUMIF('PIB Municipios 2018'!$C$8:$C$132,$A24,'PIB Municipios 2018'!P$8:P$132)</f>
        <v>0</v>
      </c>
      <c r="L24" s="74">
        <f>SUMIF('PIB Municipios 2018'!$C$8:$C$132,$A24,'PIB Municipios 2018'!Q$8:Q$132)</f>
        <v>0.57380170669569519</v>
      </c>
      <c r="M24" s="75">
        <f>SUMIF('PIB Municipios 2018'!$C$8:$C$132,$A24,'PIB Municipios 2018'!R$8:R$132)</f>
        <v>0.57380170669569519</v>
      </c>
      <c r="N24" s="75">
        <f>SUMIF('PIB Municipios 2018'!$C$8:$C$132,$A24,'PIB Municipios 2018'!S$8:S$132)</f>
        <v>1804.943964958512</v>
      </c>
      <c r="O24" s="74">
        <f>SUMIF('PIB Municipios 2018'!$C$8:$C$132,$A24,'PIB Municipios 2018'!T$8:T$132)</f>
        <v>213.12967969602067</v>
      </c>
      <c r="P24" s="74">
        <f>SUMIF('PIB Municipios 2018'!$C$8:$C$132,$A24,'PIB Municipios 2018'!U$8:U$132)</f>
        <v>63.929561456223063</v>
      </c>
      <c r="Q24" s="75">
        <f>SUMIF('PIB Municipios 2018'!$C$8:$C$132,$A24,'PIB Municipios 2018'!V$8:V$132)</f>
        <v>277.05924115224377</v>
      </c>
      <c r="R24" s="74">
        <f>SUMIF('PIB Municipios 2018'!$C$8:$C$132,$A24,'PIB Municipios 2018'!W$8:W$132)</f>
        <v>375.62166049184634</v>
      </c>
      <c r="S24" s="74">
        <f>SUMIF('PIB Municipios 2018'!$C$8:$C$132,$A24,'PIB Municipios 2018'!X$8:X$132)</f>
        <v>37.60596269727008</v>
      </c>
      <c r="T24" s="76">
        <f>SUMIF('PIB Municipios 2018'!$C$8:$C$132,$A24,'PIB Municipios 2018'!Y$8:Y$132)</f>
        <v>413.2276231891164</v>
      </c>
      <c r="U24" s="74">
        <f>SUMIF('PIB Municipios 2018'!$C$8:$C$132,$A24,'PIB Municipios 2018'!Z$8:Z$132)</f>
        <v>1173.1351052072457</v>
      </c>
      <c r="V24" s="74">
        <f>SUMIF('PIB Municipios 2018'!$C$8:$C$132,$A24,'PIB Municipios 2018'!AA$8:AA$132)</f>
        <v>356.53556023158967</v>
      </c>
      <c r="W24" s="75">
        <f>SUMIF('PIB Municipios 2018'!$C$8:$C$132,$A24,'PIB Municipios 2018'!AB$8:AB$132)</f>
        <v>1529.6706654388354</v>
      </c>
      <c r="X24" s="75">
        <f>SUMIF('PIB Municipios 2018'!$C$8:$C$132,$A24,'PIB Municipios 2018'!AC$8:AC$132)</f>
        <v>278.67312160156979</v>
      </c>
      <c r="Y24" s="75">
        <f>SUMIF('PIB Municipios 2018'!$C$8:$C$132,$A24,'PIB Municipios 2018'!AD$8:AD$132)</f>
        <v>219.90316222536589</v>
      </c>
      <c r="Z24" s="75">
        <f>SUMIF('PIB Municipios 2018'!$C$8:$C$132,$A24,'PIB Municipios 2018'!AE$8:AE$132)</f>
        <v>989.82592244795262</v>
      </c>
      <c r="AA24" s="75">
        <f>SUMIF('PIB Municipios 2018'!$C$8:$C$132,$A24,'PIB Municipios 2018'!AF$8:AF$132)</f>
        <v>788.86065829202516</v>
      </c>
      <c r="AB24" s="74">
        <f>SUMIF('PIB Municipios 2018'!$C$8:$C$132,$A24,'PIB Municipios 2018'!AG$8:AG$132)</f>
        <v>393.46811045463755</v>
      </c>
      <c r="AC24" s="74">
        <f>SUMIF('PIB Municipios 2018'!$C$8:$C$132,$A24,'PIB Municipios 2018'!AH$8:AH$132)</f>
        <v>420.27817446760446</v>
      </c>
      <c r="AD24" s="74">
        <f>SUMIF('PIB Municipios 2018'!$C$8:$C$132,$A24,'PIB Municipios 2018'!AI$8:AI$132)</f>
        <v>239.14638486674318</v>
      </c>
      <c r="AE24" s="75">
        <f>SUMIF('PIB Municipios 2018'!$C$8:$C$132,$A24,'PIB Municipios 2018'!AJ$8:AJ$132)</f>
        <v>1052.8926697889851</v>
      </c>
      <c r="AF24" s="74">
        <f>SUMIF('PIB Municipios 2018'!$C$8:$C$132,$A24,'PIB Municipios 2018'!AK$8:AK$132)</f>
        <v>143.44044228865042</v>
      </c>
      <c r="AG24" s="74">
        <f>SUMIF('PIB Municipios 2018'!$C$8:$C$132,$A24,'PIB Municipios 2018'!AL$8:AL$132)</f>
        <v>30.230034941499063</v>
      </c>
      <c r="AH24" s="75">
        <f>SUMIF('PIB Municipios 2018'!$C$8:$C$132,$A24,'PIB Municipios 2018'!AM$8:AM$132)</f>
        <v>173.67047723014949</v>
      </c>
      <c r="AI24" s="74">
        <f>SUMIF('PIB Municipios 2018'!$C$8:$C$132,$A24,'PIB Municipios 2018'!AN$8:AN$132)</f>
        <v>8333.5989404689753</v>
      </c>
      <c r="AJ24" s="74">
        <f>SUMIF('PIB Municipios 2018'!$C$8:$C$132,$A24,'PIB Municipios 2018'!AO$8:AO$132)</f>
        <v>824.41661675401201</v>
      </c>
      <c r="AK24" s="75">
        <f>SUMIF('PIB Municipios 2018'!$C$8:$C$132,$A24,'PIB Municipios 2018'!AP$8:AP$132)</f>
        <v>9158.0155572229869</v>
      </c>
      <c r="AL24" s="78">
        <f t="shared" si="0"/>
        <v>6.4553854594748619E-2</v>
      </c>
    </row>
    <row r="25" spans="1:38" ht="14.4" x14ac:dyDescent="0.3">
      <c r="A25" s="79" t="s">
        <v>62</v>
      </c>
      <c r="B25" s="110" t="s">
        <v>38</v>
      </c>
      <c r="C25" s="74">
        <f>SUMIF('PIB Municipios 2018'!$C$8:$C$132,$A25,'PIB Municipios 2018'!H$8:H$132)</f>
        <v>48.325385430020575</v>
      </c>
      <c r="D25" s="74">
        <f>SUMIF('PIB Municipios 2018'!$C$8:$C$132,$A25,'PIB Municipios 2018'!I$8:I$132)</f>
        <v>75.873802172488467</v>
      </c>
      <c r="E25" s="74">
        <f>SUMIF('PIB Municipios 2018'!$C$8:$C$132,$A25,'PIB Municipios 2018'!J$8:J$132)</f>
        <v>56.172076545999779</v>
      </c>
      <c r="F25" s="74">
        <f>SUMIF('PIB Municipios 2018'!$C$8:$C$132,$A25,'PIB Municipios 2018'!K$8:K$132)</f>
        <v>0.20290537585025464</v>
      </c>
      <c r="G25" s="74">
        <f>SUMIF('PIB Municipios 2018'!$C$8:$C$132,$A25,'PIB Municipios 2018'!L$8:L$132)</f>
        <v>0</v>
      </c>
      <c r="H25" s="75">
        <f>SUMIF('PIB Municipios 2018'!$C$8:$C$132,$A25,'PIB Municipios 2018'!M$8:M$132)</f>
        <v>180.57416952435906</v>
      </c>
      <c r="I25" s="74">
        <f>SUMIF('PIB Municipios 2018'!$C$8:$C$132,$A25,'PIB Municipios 2018'!N$8:N$132)</f>
        <v>15.580116187974026</v>
      </c>
      <c r="J25" s="74">
        <f>SUMIF('PIB Municipios 2018'!$C$8:$C$132,$A25,'PIB Municipios 2018'!O$8:O$132)</f>
        <v>0</v>
      </c>
      <c r="K25" s="74">
        <f>SUMIF('PIB Municipios 2018'!$C$8:$C$132,$A25,'PIB Municipios 2018'!P$8:P$132)</f>
        <v>0</v>
      </c>
      <c r="L25" s="74">
        <f>SUMIF('PIB Municipios 2018'!$C$8:$C$132,$A25,'PIB Municipios 2018'!Q$8:Q$132)</f>
        <v>0.34417756343062333</v>
      </c>
      <c r="M25" s="75">
        <f>SUMIF('PIB Municipios 2018'!$C$8:$C$132,$A25,'PIB Municipios 2018'!R$8:R$132)</f>
        <v>15.924293751404649</v>
      </c>
      <c r="N25" s="75">
        <f>SUMIF('PIB Municipios 2018'!$C$8:$C$132,$A25,'PIB Municipios 2018'!S$8:S$132)</f>
        <v>258.7987102693412</v>
      </c>
      <c r="O25" s="74">
        <f>SUMIF('PIB Municipios 2018'!$C$8:$C$132,$A25,'PIB Municipios 2018'!T$8:T$132)</f>
        <v>35.417269092634619</v>
      </c>
      <c r="P25" s="74">
        <f>SUMIF('PIB Municipios 2018'!$C$8:$C$132,$A25,'PIB Municipios 2018'!U$8:U$132)</f>
        <v>6.9777809927023364</v>
      </c>
      <c r="Q25" s="75">
        <f>SUMIF('PIB Municipios 2018'!$C$8:$C$132,$A25,'PIB Municipios 2018'!V$8:V$132)</f>
        <v>42.395050085336948</v>
      </c>
      <c r="R25" s="74">
        <f>SUMIF('PIB Municipios 2018'!$C$8:$C$132,$A25,'PIB Municipios 2018'!W$8:W$132)</f>
        <v>80.655524231680985</v>
      </c>
      <c r="S25" s="74">
        <f>SUMIF('PIB Municipios 2018'!$C$8:$C$132,$A25,'PIB Municipios 2018'!X$8:X$132)</f>
        <v>19.130301055007823</v>
      </c>
      <c r="T25" s="76">
        <f>SUMIF('PIB Municipios 2018'!$C$8:$C$132,$A25,'PIB Municipios 2018'!Y$8:Y$132)</f>
        <v>99.785825286688805</v>
      </c>
      <c r="U25" s="74">
        <f>SUMIF('PIB Municipios 2018'!$C$8:$C$132,$A25,'PIB Municipios 2018'!Z$8:Z$132)</f>
        <v>126.5994082178658</v>
      </c>
      <c r="V25" s="74">
        <f>SUMIF('PIB Municipios 2018'!$C$8:$C$132,$A25,'PIB Municipios 2018'!AA$8:AA$132)</f>
        <v>44.754908007367824</v>
      </c>
      <c r="W25" s="75">
        <f>SUMIF('PIB Municipios 2018'!$C$8:$C$132,$A25,'PIB Municipios 2018'!AB$8:AB$132)</f>
        <v>171.35431622523362</v>
      </c>
      <c r="X25" s="75">
        <f>SUMIF('PIB Municipios 2018'!$C$8:$C$132,$A25,'PIB Municipios 2018'!AC$8:AC$132)</f>
        <v>34.759465382663876</v>
      </c>
      <c r="Y25" s="75">
        <f>SUMIF('PIB Municipios 2018'!$C$8:$C$132,$A25,'PIB Municipios 2018'!AD$8:AD$132)</f>
        <v>18.223717352171121</v>
      </c>
      <c r="Z25" s="75">
        <f>SUMIF('PIB Municipios 2018'!$C$8:$C$132,$A25,'PIB Municipios 2018'!AE$8:AE$132)</f>
        <v>131.35485674982453</v>
      </c>
      <c r="AA25" s="75">
        <f>SUMIF('PIB Municipios 2018'!$C$8:$C$132,$A25,'PIB Municipios 2018'!AF$8:AF$132)</f>
        <v>111.27401921232676</v>
      </c>
      <c r="AB25" s="74">
        <f>SUMIF('PIB Municipios 2018'!$C$8:$C$132,$A25,'PIB Municipios 2018'!AG$8:AG$132)</f>
        <v>81.577909863428346</v>
      </c>
      <c r="AC25" s="74">
        <f>SUMIF('PIB Municipios 2018'!$C$8:$C$132,$A25,'PIB Municipios 2018'!AH$8:AH$132)</f>
        <v>49.94926422711594</v>
      </c>
      <c r="AD25" s="74">
        <f>SUMIF('PIB Municipios 2018'!$C$8:$C$132,$A25,'PIB Municipios 2018'!AI$8:AI$132)</f>
        <v>33.519609520774324</v>
      </c>
      <c r="AE25" s="75">
        <f>SUMIF('PIB Municipios 2018'!$C$8:$C$132,$A25,'PIB Municipios 2018'!AJ$8:AJ$132)</f>
        <v>165.04678361131863</v>
      </c>
      <c r="AF25" s="74">
        <f>SUMIF('PIB Municipios 2018'!$C$8:$C$132,$A25,'PIB Municipios 2018'!AK$8:AK$132)</f>
        <v>19.187849748800662</v>
      </c>
      <c r="AG25" s="74">
        <f>SUMIF('PIB Municipios 2018'!$C$8:$C$132,$A25,'PIB Municipios 2018'!AL$8:AL$132)</f>
        <v>10.229959413240572</v>
      </c>
      <c r="AH25" s="75">
        <f>SUMIF('PIB Municipios 2018'!$C$8:$C$132,$A25,'PIB Municipios 2018'!AM$8:AM$132)</f>
        <v>29.417809162041234</v>
      </c>
      <c r="AI25" s="74">
        <f>SUMIF('PIB Municipios 2018'!$C$8:$C$132,$A25,'PIB Municipios 2018'!AN$8:AN$132)</f>
        <v>1258.9090166127105</v>
      </c>
      <c r="AJ25" s="74">
        <f>SUMIF('PIB Municipios 2018'!$C$8:$C$132,$A25,'PIB Municipios 2018'!AO$8:AO$132)</f>
        <v>124.53989203115708</v>
      </c>
      <c r="AK25" s="75">
        <f>SUMIF('PIB Municipios 2018'!$C$8:$C$132,$A25,'PIB Municipios 2018'!AP$8:AP$132)</f>
        <v>1383.4489086438678</v>
      </c>
      <c r="AL25" s="78">
        <f t="shared" si="0"/>
        <v>9.751780735666354E-3</v>
      </c>
    </row>
    <row r="26" spans="1:38" ht="14.4" x14ac:dyDescent="0.3">
      <c r="A26" s="79" t="s">
        <v>63</v>
      </c>
      <c r="B26" s="110" t="s">
        <v>39</v>
      </c>
      <c r="C26" s="74">
        <f>SUMIF('PIB Municipios 2018'!$C$8:$C$132,$A26,'PIB Municipios 2018'!H$8:H$132)</f>
        <v>294.76920082217043</v>
      </c>
      <c r="D26" s="74">
        <f>SUMIF('PIB Municipios 2018'!$C$8:$C$132,$A26,'PIB Municipios 2018'!I$8:I$132)</f>
        <v>204.32776317651519</v>
      </c>
      <c r="E26" s="74">
        <f>SUMIF('PIB Municipios 2018'!$C$8:$C$132,$A26,'PIB Municipios 2018'!J$8:J$132)</f>
        <v>30.642171627256182</v>
      </c>
      <c r="F26" s="74">
        <f>SUMIF('PIB Municipios 2018'!$C$8:$C$132,$A26,'PIB Municipios 2018'!K$8:K$132)</f>
        <v>3.2199254559234021</v>
      </c>
      <c r="G26" s="74">
        <f>SUMIF('PIB Municipios 2018'!$C$8:$C$132,$A26,'PIB Municipios 2018'!L$8:L$132)</f>
        <v>0</v>
      </c>
      <c r="H26" s="75">
        <f>SUMIF('PIB Municipios 2018'!$C$8:$C$132,$A26,'PIB Municipios 2018'!M$8:M$132)</f>
        <v>532.95906108186523</v>
      </c>
      <c r="I26" s="74">
        <f>SUMIF('PIB Municipios 2018'!$C$8:$C$132,$A26,'PIB Municipios 2018'!N$8:N$132)</f>
        <v>0</v>
      </c>
      <c r="J26" s="74">
        <f>SUMIF('PIB Municipios 2018'!$C$8:$C$132,$A26,'PIB Municipios 2018'!O$8:O$132)</f>
        <v>0</v>
      </c>
      <c r="K26" s="74">
        <f>SUMIF('PIB Municipios 2018'!$C$8:$C$132,$A26,'PIB Municipios 2018'!P$8:P$132)</f>
        <v>0</v>
      </c>
      <c r="L26" s="74">
        <f>SUMIF('PIB Municipios 2018'!$C$8:$C$132,$A26,'PIB Municipios 2018'!Q$8:Q$132)</f>
        <v>0</v>
      </c>
      <c r="M26" s="75">
        <f>SUMIF('PIB Municipios 2018'!$C$8:$C$132,$A26,'PIB Municipios 2018'!R$8:R$132)</f>
        <v>0</v>
      </c>
      <c r="N26" s="75">
        <f>SUMIF('PIB Municipios 2018'!$C$8:$C$132,$A26,'PIB Municipios 2018'!S$8:S$132)</f>
        <v>110.12783034025145</v>
      </c>
      <c r="O26" s="74">
        <f>SUMIF('PIB Municipios 2018'!$C$8:$C$132,$A26,'PIB Municipios 2018'!T$8:T$132)</f>
        <v>19.867774293116007</v>
      </c>
      <c r="P26" s="74">
        <f>SUMIF('PIB Municipios 2018'!$C$8:$C$132,$A26,'PIB Municipios 2018'!U$8:U$132)</f>
        <v>8.6792010196835054</v>
      </c>
      <c r="Q26" s="75">
        <f>SUMIF('PIB Municipios 2018'!$C$8:$C$132,$A26,'PIB Municipios 2018'!V$8:V$132)</f>
        <v>28.546975312799514</v>
      </c>
      <c r="R26" s="74">
        <f>SUMIF('PIB Municipios 2018'!$C$8:$C$132,$A26,'PIB Municipios 2018'!W$8:W$132)</f>
        <v>56.33842631217567</v>
      </c>
      <c r="S26" s="74">
        <f>SUMIF('PIB Municipios 2018'!$C$8:$C$132,$A26,'PIB Municipios 2018'!X$8:X$132)</f>
        <v>36.652506608901824</v>
      </c>
      <c r="T26" s="76">
        <f>SUMIF('PIB Municipios 2018'!$C$8:$C$132,$A26,'PIB Municipios 2018'!Y$8:Y$132)</f>
        <v>92.990932921077487</v>
      </c>
      <c r="U26" s="74">
        <f>SUMIF('PIB Municipios 2018'!$C$8:$C$132,$A26,'PIB Municipios 2018'!Z$8:Z$132)</f>
        <v>170.65141744317646</v>
      </c>
      <c r="V26" s="74">
        <f>SUMIF('PIB Municipios 2018'!$C$8:$C$132,$A26,'PIB Municipios 2018'!AA$8:AA$132)</f>
        <v>40.700361556202438</v>
      </c>
      <c r="W26" s="75">
        <f>SUMIF('PIB Municipios 2018'!$C$8:$C$132,$A26,'PIB Municipios 2018'!AB$8:AB$132)</f>
        <v>211.35177899937889</v>
      </c>
      <c r="X26" s="75">
        <f>SUMIF('PIB Municipios 2018'!$C$8:$C$132,$A26,'PIB Municipios 2018'!AC$8:AC$132)</f>
        <v>40.418995130303536</v>
      </c>
      <c r="Y26" s="75">
        <f>SUMIF('PIB Municipios 2018'!$C$8:$C$132,$A26,'PIB Municipios 2018'!AD$8:AD$132)</f>
        <v>28.474187995875813</v>
      </c>
      <c r="Z26" s="75">
        <f>SUMIF('PIB Municipios 2018'!$C$8:$C$132,$A26,'PIB Municipios 2018'!AE$8:AE$132)</f>
        <v>136.62176524347279</v>
      </c>
      <c r="AA26" s="75">
        <f>SUMIF('PIB Municipios 2018'!$C$8:$C$132,$A26,'PIB Municipios 2018'!AF$8:AF$132)</f>
        <v>119.5591163859097</v>
      </c>
      <c r="AB26" s="74">
        <f>SUMIF('PIB Municipios 2018'!$C$8:$C$132,$A26,'PIB Municipios 2018'!AG$8:AG$132)</f>
        <v>90.544652368825552</v>
      </c>
      <c r="AC26" s="74">
        <f>SUMIF('PIB Municipios 2018'!$C$8:$C$132,$A26,'PIB Municipios 2018'!AH$8:AH$132)</f>
        <v>70.265758321487468</v>
      </c>
      <c r="AD26" s="74">
        <f>SUMIF('PIB Municipios 2018'!$C$8:$C$132,$A26,'PIB Municipios 2018'!AI$8:AI$132)</f>
        <v>49.917201922213565</v>
      </c>
      <c r="AE26" s="75">
        <f>SUMIF('PIB Municipios 2018'!$C$8:$C$132,$A26,'PIB Municipios 2018'!AJ$8:AJ$132)</f>
        <v>210.7276126125266</v>
      </c>
      <c r="AF26" s="74">
        <f>SUMIF('PIB Municipios 2018'!$C$8:$C$132,$A26,'PIB Municipios 2018'!AK$8:AK$132)</f>
        <v>21.634177343370798</v>
      </c>
      <c r="AG26" s="74">
        <f>SUMIF('PIB Municipios 2018'!$C$8:$C$132,$A26,'PIB Municipios 2018'!AL$8:AL$132)</f>
        <v>9.0875016066512107</v>
      </c>
      <c r="AH26" s="75">
        <f>SUMIF('PIB Municipios 2018'!$C$8:$C$132,$A26,'PIB Municipios 2018'!AM$8:AM$132)</f>
        <v>30.721678950022014</v>
      </c>
      <c r="AI26" s="74">
        <f>SUMIF('PIB Municipios 2018'!$C$8:$C$132,$A26,'PIB Municipios 2018'!AN$8:AN$132)</f>
        <v>1542.4999349734831</v>
      </c>
      <c r="AJ26" s="74">
        <f>SUMIF('PIB Municipios 2018'!$C$8:$C$132,$A26,'PIB Municipios 2018'!AO$8:AO$132)</f>
        <v>152.59464570088363</v>
      </c>
      <c r="AK26" s="75">
        <f>SUMIF('PIB Municipios 2018'!$C$8:$C$132,$A26,'PIB Municipios 2018'!AP$8:AP$132)</f>
        <v>1695.0945806743666</v>
      </c>
      <c r="AL26" s="78">
        <f t="shared" si="0"/>
        <v>1.194853714775526E-2</v>
      </c>
    </row>
    <row r="27" spans="1:38" ht="14.4" x14ac:dyDescent="0.3">
      <c r="A27" s="79" t="s">
        <v>64</v>
      </c>
      <c r="B27" s="110" t="s">
        <v>40</v>
      </c>
      <c r="C27" s="74">
        <f>SUMIF('PIB Municipios 2018'!$C$8:$C$132,$A27,'PIB Municipios 2018'!H$8:H$132)</f>
        <v>238.06892630632555</v>
      </c>
      <c r="D27" s="74">
        <f>SUMIF('PIB Municipios 2018'!$C$8:$C$132,$A27,'PIB Municipios 2018'!I$8:I$132)</f>
        <v>286.79177262737602</v>
      </c>
      <c r="E27" s="74">
        <f>SUMIF('PIB Municipios 2018'!$C$8:$C$132,$A27,'PIB Municipios 2018'!J$8:J$132)</f>
        <v>65.622754920339133</v>
      </c>
      <c r="F27" s="74">
        <f>SUMIF('PIB Municipios 2018'!$C$8:$C$132,$A27,'PIB Municipios 2018'!K$8:K$132)</f>
        <v>0.27706161358134274</v>
      </c>
      <c r="G27" s="74">
        <f>SUMIF('PIB Municipios 2018'!$C$8:$C$132,$A27,'PIB Municipios 2018'!L$8:L$132)</f>
        <v>0</v>
      </c>
      <c r="H27" s="75">
        <f>SUMIF('PIB Municipios 2018'!$C$8:$C$132,$A27,'PIB Municipios 2018'!M$8:M$132)</f>
        <v>590.7605154676221</v>
      </c>
      <c r="I27" s="74">
        <f>SUMIF('PIB Municipios 2018'!$C$8:$C$132,$A27,'PIB Municipios 2018'!N$8:N$132)</f>
        <v>0</v>
      </c>
      <c r="J27" s="74">
        <f>SUMIF('PIB Municipios 2018'!$C$8:$C$132,$A27,'PIB Municipios 2018'!O$8:O$132)</f>
        <v>0</v>
      </c>
      <c r="K27" s="74">
        <f>SUMIF('PIB Municipios 2018'!$C$8:$C$132,$A27,'PIB Municipios 2018'!P$8:P$132)</f>
        <v>0</v>
      </c>
      <c r="L27" s="74">
        <f>SUMIF('PIB Municipios 2018'!$C$8:$C$132,$A27,'PIB Municipios 2018'!Q$8:Q$132)</f>
        <v>0</v>
      </c>
      <c r="M27" s="75">
        <f>SUMIF('PIB Municipios 2018'!$C$8:$C$132,$A27,'PIB Municipios 2018'!R$8:R$132)</f>
        <v>0</v>
      </c>
      <c r="N27" s="75">
        <f>SUMIF('PIB Municipios 2018'!$C$8:$C$132,$A27,'PIB Municipios 2018'!S$8:S$132)</f>
        <v>40.068255245654427</v>
      </c>
      <c r="O27" s="74">
        <f>SUMIF('PIB Municipios 2018'!$C$8:$C$132,$A27,'PIB Municipios 2018'!T$8:T$132)</f>
        <v>32.359986224736353</v>
      </c>
      <c r="P27" s="74">
        <f>SUMIF('PIB Municipios 2018'!$C$8:$C$132,$A27,'PIB Municipios 2018'!U$8:U$132)</f>
        <v>4.7042093816772077</v>
      </c>
      <c r="Q27" s="75">
        <f>SUMIF('PIB Municipios 2018'!$C$8:$C$132,$A27,'PIB Municipios 2018'!V$8:V$132)</f>
        <v>37.064195606413563</v>
      </c>
      <c r="R27" s="74">
        <f>SUMIF('PIB Municipios 2018'!$C$8:$C$132,$A27,'PIB Municipios 2018'!W$8:W$132)</f>
        <v>62.016548590608409</v>
      </c>
      <c r="S27" s="74">
        <f>SUMIF('PIB Municipios 2018'!$C$8:$C$132,$A27,'PIB Municipios 2018'!X$8:X$132)</f>
        <v>5.9161654105521357</v>
      </c>
      <c r="T27" s="76">
        <f>SUMIF('PIB Municipios 2018'!$C$8:$C$132,$A27,'PIB Municipios 2018'!Y$8:Y$132)</f>
        <v>67.932714001160548</v>
      </c>
      <c r="U27" s="74">
        <f>SUMIF('PIB Municipios 2018'!$C$8:$C$132,$A27,'PIB Municipios 2018'!Z$8:Z$132)</f>
        <v>127.33463473103174</v>
      </c>
      <c r="V27" s="74">
        <f>SUMIF('PIB Municipios 2018'!$C$8:$C$132,$A27,'PIB Municipios 2018'!AA$8:AA$132)</f>
        <v>31.000053095317647</v>
      </c>
      <c r="W27" s="75">
        <f>SUMIF('PIB Municipios 2018'!$C$8:$C$132,$A27,'PIB Municipios 2018'!AB$8:AB$132)</f>
        <v>158.33468782634938</v>
      </c>
      <c r="X27" s="75">
        <f>SUMIF('PIB Municipios 2018'!$C$8:$C$132,$A27,'PIB Municipios 2018'!AC$8:AC$132)</f>
        <v>29.224415329226453</v>
      </c>
      <c r="Y27" s="75">
        <f>SUMIF('PIB Municipios 2018'!$C$8:$C$132,$A27,'PIB Municipios 2018'!AD$8:AD$132)</f>
        <v>10.564341441107285</v>
      </c>
      <c r="Z27" s="75">
        <f>SUMIF('PIB Municipios 2018'!$C$8:$C$132,$A27,'PIB Municipios 2018'!AE$8:AE$132)</f>
        <v>112.73390787014337</v>
      </c>
      <c r="AA27" s="75">
        <f>SUMIF('PIB Municipios 2018'!$C$8:$C$132,$A27,'PIB Municipios 2018'!AF$8:AF$132)</f>
        <v>84.93413193664037</v>
      </c>
      <c r="AB27" s="74">
        <f>SUMIF('PIB Municipios 2018'!$C$8:$C$132,$A27,'PIB Municipios 2018'!AG$8:AG$132)</f>
        <v>49.297348913331547</v>
      </c>
      <c r="AC27" s="74">
        <f>SUMIF('PIB Municipios 2018'!$C$8:$C$132,$A27,'PIB Municipios 2018'!AH$8:AH$132)</f>
        <v>65.761945884730437</v>
      </c>
      <c r="AD27" s="74">
        <f>SUMIF('PIB Municipios 2018'!$C$8:$C$132,$A27,'PIB Municipios 2018'!AI$8:AI$132)</f>
        <v>42.551576530476503</v>
      </c>
      <c r="AE27" s="75">
        <f>SUMIF('PIB Municipios 2018'!$C$8:$C$132,$A27,'PIB Municipios 2018'!AJ$8:AJ$132)</f>
        <v>157.61087132853848</v>
      </c>
      <c r="AF27" s="74">
        <f>SUMIF('PIB Municipios 2018'!$C$8:$C$132,$A27,'PIB Municipios 2018'!AK$8:AK$132)</f>
        <v>18.755383503082165</v>
      </c>
      <c r="AG27" s="74">
        <f>SUMIF('PIB Municipios 2018'!$C$8:$C$132,$A27,'PIB Municipios 2018'!AL$8:AL$132)</f>
        <v>9.5248409898895687</v>
      </c>
      <c r="AH27" s="75">
        <f>SUMIF('PIB Municipios 2018'!$C$8:$C$132,$A27,'PIB Municipios 2018'!AM$8:AM$132)</f>
        <v>28.280224492971733</v>
      </c>
      <c r="AI27" s="74">
        <f>SUMIF('PIB Municipios 2018'!$C$8:$C$132,$A27,'PIB Municipios 2018'!AN$8:AN$132)</f>
        <v>1317.5082605458276</v>
      </c>
      <c r="AJ27" s="74">
        <f>SUMIF('PIB Municipios 2018'!$C$8:$C$132,$A27,'PIB Municipios 2018'!AO$8:AO$132)</f>
        <v>130.33693011431743</v>
      </c>
      <c r="AK27" s="75">
        <f>SUMIF('PIB Municipios 2018'!$C$8:$C$132,$A27,'PIB Municipios 2018'!AP$8:AP$132)</f>
        <v>1447.8451906601449</v>
      </c>
      <c r="AL27" s="78">
        <f t="shared" si="0"/>
        <v>1.0205703116530023E-2</v>
      </c>
    </row>
    <row r="28" spans="1:38" ht="14.4" x14ac:dyDescent="0.3">
      <c r="A28" s="79" t="s">
        <v>65</v>
      </c>
      <c r="B28" s="110" t="s">
        <v>41</v>
      </c>
      <c r="C28" s="74">
        <f>SUMIF('PIB Municipios 2018'!$C$8:$C$132,$A28,'PIB Municipios 2018'!H$8:H$132)</f>
        <v>106.75321162533452</v>
      </c>
      <c r="D28" s="74">
        <f>SUMIF('PIB Municipios 2018'!$C$8:$C$132,$A28,'PIB Municipios 2018'!I$8:I$132)</f>
        <v>149.30130886337804</v>
      </c>
      <c r="E28" s="74">
        <f>SUMIF('PIB Municipios 2018'!$C$8:$C$132,$A28,'PIB Municipios 2018'!J$8:J$132)</f>
        <v>72.810659507913513</v>
      </c>
      <c r="F28" s="74">
        <f>SUMIF('PIB Municipios 2018'!$C$8:$C$132,$A28,'PIB Municipios 2018'!K$8:K$132)</f>
        <v>0.35322765268309042</v>
      </c>
      <c r="G28" s="74">
        <f>SUMIF('PIB Municipios 2018'!$C$8:$C$132,$A28,'PIB Municipios 2018'!L$8:L$132)</f>
        <v>0</v>
      </c>
      <c r="H28" s="75">
        <f>SUMIF('PIB Municipios 2018'!$C$8:$C$132,$A28,'PIB Municipios 2018'!M$8:M$132)</f>
        <v>329.21840764930909</v>
      </c>
      <c r="I28" s="74">
        <f>SUMIF('PIB Municipios 2018'!$C$8:$C$132,$A28,'PIB Municipios 2018'!N$8:N$132)</f>
        <v>0</v>
      </c>
      <c r="J28" s="74">
        <f>SUMIF('PIB Municipios 2018'!$C$8:$C$132,$A28,'PIB Municipios 2018'!O$8:O$132)</f>
        <v>0</v>
      </c>
      <c r="K28" s="74">
        <f>SUMIF('PIB Municipios 2018'!$C$8:$C$132,$A28,'PIB Municipios 2018'!P$8:P$132)</f>
        <v>6.3574063508454897</v>
      </c>
      <c r="L28" s="74">
        <f>SUMIF('PIB Municipios 2018'!$C$8:$C$132,$A28,'PIB Municipios 2018'!Q$8:Q$132)</f>
        <v>0.71166467722124527</v>
      </c>
      <c r="M28" s="75">
        <f>SUMIF('PIB Municipios 2018'!$C$8:$C$132,$A28,'PIB Municipios 2018'!R$8:R$132)</f>
        <v>7.0690710280667348</v>
      </c>
      <c r="N28" s="75">
        <f>SUMIF('PIB Municipios 2018'!$C$8:$C$132,$A28,'PIB Municipios 2018'!S$8:S$132)</f>
        <v>93.745334022340927</v>
      </c>
      <c r="O28" s="74">
        <f>SUMIF('PIB Municipios 2018'!$C$8:$C$132,$A28,'PIB Municipios 2018'!T$8:T$132)</f>
        <v>43.48803716510055</v>
      </c>
      <c r="P28" s="74">
        <f>SUMIF('PIB Municipios 2018'!$C$8:$C$132,$A28,'PIB Municipios 2018'!U$8:U$132)</f>
        <v>7.2743267709595143</v>
      </c>
      <c r="Q28" s="75">
        <f>SUMIF('PIB Municipios 2018'!$C$8:$C$132,$A28,'PIB Municipios 2018'!V$8:V$132)</f>
        <v>50.762363936060069</v>
      </c>
      <c r="R28" s="74">
        <f>SUMIF('PIB Municipios 2018'!$C$8:$C$132,$A28,'PIB Municipios 2018'!W$8:W$132)</f>
        <v>65.082688717701771</v>
      </c>
      <c r="S28" s="74">
        <f>SUMIF('PIB Municipios 2018'!$C$8:$C$132,$A28,'PIB Municipios 2018'!X$8:X$132)</f>
        <v>15.1038696916814</v>
      </c>
      <c r="T28" s="76">
        <f>SUMIF('PIB Municipios 2018'!$C$8:$C$132,$A28,'PIB Municipios 2018'!Y$8:Y$132)</f>
        <v>80.186558409383167</v>
      </c>
      <c r="U28" s="74">
        <f>SUMIF('PIB Municipios 2018'!$C$8:$C$132,$A28,'PIB Municipios 2018'!Z$8:Z$132)</f>
        <v>165.53195279743227</v>
      </c>
      <c r="V28" s="74">
        <f>SUMIF('PIB Municipios 2018'!$C$8:$C$132,$A28,'PIB Municipios 2018'!AA$8:AA$132)</f>
        <v>54.455280793279421</v>
      </c>
      <c r="W28" s="75">
        <f>SUMIF('PIB Municipios 2018'!$C$8:$C$132,$A28,'PIB Municipios 2018'!AB$8:AB$132)</f>
        <v>219.9872335907117</v>
      </c>
      <c r="X28" s="75">
        <f>SUMIF('PIB Municipios 2018'!$C$8:$C$132,$A28,'PIB Municipios 2018'!AC$8:AC$132)</f>
        <v>38.548558061527089</v>
      </c>
      <c r="Y28" s="75">
        <f>SUMIF('PIB Municipios 2018'!$C$8:$C$132,$A28,'PIB Municipios 2018'!AD$8:AD$132)</f>
        <v>15.858015803364419</v>
      </c>
      <c r="Z28" s="75">
        <f>SUMIF('PIB Municipios 2018'!$C$8:$C$132,$A28,'PIB Municipios 2018'!AE$8:AE$132)</f>
        <v>146.86837101889077</v>
      </c>
      <c r="AA28" s="75">
        <f>SUMIF('PIB Municipios 2018'!$C$8:$C$132,$A28,'PIB Municipios 2018'!AF$8:AF$132)</f>
        <v>108.84460048319742</v>
      </c>
      <c r="AB28" s="74">
        <f>SUMIF('PIB Municipios 2018'!$C$8:$C$132,$A28,'PIB Municipios 2018'!AG$8:AG$132)</f>
        <v>77.533554976270125</v>
      </c>
      <c r="AC28" s="74">
        <f>SUMIF('PIB Municipios 2018'!$C$8:$C$132,$A28,'PIB Municipios 2018'!AH$8:AH$132)</f>
        <v>65.716502735013819</v>
      </c>
      <c r="AD28" s="74">
        <f>SUMIF('PIB Municipios 2018'!$C$8:$C$132,$A28,'PIB Municipios 2018'!AI$8:AI$132)</f>
        <v>43.231514211109598</v>
      </c>
      <c r="AE28" s="75">
        <f>SUMIF('PIB Municipios 2018'!$C$8:$C$132,$A28,'PIB Municipios 2018'!AJ$8:AJ$132)</f>
        <v>186.48157192239353</v>
      </c>
      <c r="AF28" s="74">
        <f>SUMIF('PIB Municipios 2018'!$C$8:$C$132,$A28,'PIB Municipios 2018'!AK$8:AK$132)</f>
        <v>19.536314843536815</v>
      </c>
      <c r="AG28" s="74">
        <f>SUMIF('PIB Municipios 2018'!$C$8:$C$132,$A28,'PIB Municipios 2018'!AL$8:AL$132)</f>
        <v>16.35247518456254</v>
      </c>
      <c r="AH28" s="75">
        <f>SUMIF('PIB Municipios 2018'!$C$8:$C$132,$A28,'PIB Municipios 2018'!AM$8:AM$132)</f>
        <v>35.888790028099358</v>
      </c>
      <c r="AI28" s="74">
        <f>SUMIF('PIB Municipios 2018'!$C$8:$C$132,$A28,'PIB Municipios 2018'!AN$8:AN$132)</f>
        <v>1313.4588759533442</v>
      </c>
      <c r="AJ28" s="74">
        <f>SUMIF('PIB Municipios 2018'!$C$8:$C$132,$A28,'PIB Municipios 2018'!AO$8:AO$132)</f>
        <v>129.93633728887448</v>
      </c>
      <c r="AK28" s="75">
        <f>SUMIF('PIB Municipios 2018'!$C$8:$C$132,$A28,'PIB Municipios 2018'!AP$8:AP$132)</f>
        <v>1443.3952132422189</v>
      </c>
      <c r="AL28" s="78">
        <f t="shared" si="0"/>
        <v>1.0174335710197093E-2</v>
      </c>
    </row>
    <row r="29" spans="1:38" ht="14.4" x14ac:dyDescent="0.3">
      <c r="A29" s="79" t="s">
        <v>66</v>
      </c>
      <c r="B29" s="109" t="s">
        <v>21</v>
      </c>
      <c r="C29" s="74">
        <f>SUMIF('PIB Municipios 2018'!$C$8:$C$132,$A29,'PIB Municipios 2018'!H$8:H$132)</f>
        <v>0</v>
      </c>
      <c r="D29" s="74">
        <f>SUMIF('PIB Municipios 2018'!$C$8:$C$132,$A29,'PIB Municipios 2018'!I$8:I$132)</f>
        <v>1016.2412644031692</v>
      </c>
      <c r="E29" s="74">
        <f>SUMIF('PIB Municipios 2018'!$C$8:$C$132,$A29,'PIB Municipios 2018'!J$8:J$132)</f>
        <v>142.28188938485584</v>
      </c>
      <c r="F29" s="74">
        <f>SUMIF('PIB Municipios 2018'!$C$8:$C$132,$A29,'PIB Municipios 2018'!K$8:K$132)</f>
        <v>1.395024079740929</v>
      </c>
      <c r="G29" s="74">
        <f>SUMIF('PIB Municipios 2018'!$C$8:$C$132,$A29,'PIB Municipios 2018'!L$8:L$132)</f>
        <v>0</v>
      </c>
      <c r="H29" s="75">
        <f>SUMIF('PIB Municipios 2018'!$C$8:$C$132,$A29,'PIB Municipios 2018'!M$8:M$132)</f>
        <v>1159.9181778677657</v>
      </c>
      <c r="I29" s="74">
        <f>SUMIF('PIB Municipios 2018'!$C$8:$C$132,$A29,'PIB Municipios 2018'!N$8:N$132)</f>
        <v>0</v>
      </c>
      <c r="J29" s="74">
        <f>SUMIF('PIB Municipios 2018'!$C$8:$C$132,$A29,'PIB Municipios 2018'!O$8:O$132)</f>
        <v>0</v>
      </c>
      <c r="K29" s="74">
        <f>SUMIF('PIB Municipios 2018'!$C$8:$C$132,$A29,'PIB Municipios 2018'!P$8:P$132)</f>
        <v>20.7045134847139</v>
      </c>
      <c r="L29" s="74">
        <f>SUMIF('PIB Municipios 2018'!$C$8:$C$132,$A29,'PIB Municipios 2018'!Q$8:Q$132)</f>
        <v>0.27345205762396074</v>
      </c>
      <c r="M29" s="75">
        <f>SUMIF('PIB Municipios 2018'!$C$8:$C$132,$A29,'PIB Municipios 2018'!R$8:R$132)</f>
        <v>20.977965542337859</v>
      </c>
      <c r="N29" s="75">
        <f>SUMIF('PIB Municipios 2018'!$C$8:$C$132,$A29,'PIB Municipios 2018'!S$8:S$132)</f>
        <v>349.99697928916294</v>
      </c>
      <c r="O29" s="74">
        <f>SUMIF('PIB Municipios 2018'!$C$8:$C$132,$A29,'PIB Municipios 2018'!T$8:T$132)</f>
        <v>132.05318460791128</v>
      </c>
      <c r="P29" s="74">
        <f>SUMIF('PIB Municipios 2018'!$C$8:$C$132,$A29,'PIB Municipios 2018'!U$8:U$132)</f>
        <v>29.431711322606134</v>
      </c>
      <c r="Q29" s="75">
        <f>SUMIF('PIB Municipios 2018'!$C$8:$C$132,$A29,'PIB Municipios 2018'!V$8:V$132)</f>
        <v>161.48489593051744</v>
      </c>
      <c r="R29" s="74">
        <f>SUMIF('PIB Municipios 2018'!$C$8:$C$132,$A29,'PIB Municipios 2018'!W$8:W$132)</f>
        <v>251.31643246139279</v>
      </c>
      <c r="S29" s="74">
        <f>SUMIF('PIB Municipios 2018'!$C$8:$C$132,$A29,'PIB Municipios 2018'!X$8:X$132)</f>
        <v>71.148779776412766</v>
      </c>
      <c r="T29" s="76">
        <f>SUMIF('PIB Municipios 2018'!$C$8:$C$132,$A29,'PIB Municipios 2018'!Y$8:Y$132)</f>
        <v>322.46521223780553</v>
      </c>
      <c r="U29" s="74">
        <f>SUMIF('PIB Municipios 2018'!$C$8:$C$132,$A29,'PIB Municipios 2018'!Z$8:Z$132)</f>
        <v>919.85461341034761</v>
      </c>
      <c r="V29" s="74">
        <f>SUMIF('PIB Municipios 2018'!$C$8:$C$132,$A29,'PIB Municipios 2018'!AA$8:AA$132)</f>
        <v>175.62113994353842</v>
      </c>
      <c r="W29" s="75">
        <f>SUMIF('PIB Municipios 2018'!$C$8:$C$132,$A29,'PIB Municipios 2018'!AB$8:AB$132)</f>
        <v>1095.4757533538859</v>
      </c>
      <c r="X29" s="75">
        <f>SUMIF('PIB Municipios 2018'!$C$8:$C$132,$A29,'PIB Municipios 2018'!AC$8:AC$132)</f>
        <v>161.43349639534728</v>
      </c>
      <c r="Y29" s="75">
        <f>SUMIF('PIB Municipios 2018'!$C$8:$C$132,$A29,'PIB Municipios 2018'!AD$8:AD$132)</f>
        <v>118.93203737995701</v>
      </c>
      <c r="Z29" s="75">
        <f>SUMIF('PIB Municipios 2018'!$C$8:$C$132,$A29,'PIB Municipios 2018'!AE$8:AE$132)</f>
        <v>384.16495334423536</v>
      </c>
      <c r="AA29" s="75">
        <f>SUMIF('PIB Municipios 2018'!$C$8:$C$132,$A29,'PIB Municipios 2018'!AF$8:AF$132)</f>
        <v>484.11652525809382</v>
      </c>
      <c r="AB29" s="74">
        <f>SUMIF('PIB Municipios 2018'!$C$8:$C$132,$A29,'PIB Municipios 2018'!AG$8:AG$132)</f>
        <v>267.86435359375741</v>
      </c>
      <c r="AC29" s="74">
        <f>SUMIF('PIB Municipios 2018'!$C$8:$C$132,$A29,'PIB Municipios 2018'!AH$8:AH$132)</f>
        <v>436.30159644326272</v>
      </c>
      <c r="AD29" s="74">
        <f>SUMIF('PIB Municipios 2018'!$C$8:$C$132,$A29,'PIB Municipios 2018'!AI$8:AI$132)</f>
        <v>229.75522622284544</v>
      </c>
      <c r="AE29" s="75">
        <f>SUMIF('PIB Municipios 2018'!$C$8:$C$132,$A29,'PIB Municipios 2018'!AJ$8:AJ$132)</f>
        <v>933.92117625986566</v>
      </c>
      <c r="AF29" s="74">
        <f>SUMIF('PIB Municipios 2018'!$C$8:$C$132,$A29,'PIB Municipios 2018'!AK$8:AK$132)</f>
        <v>62.854041495065516</v>
      </c>
      <c r="AG29" s="74">
        <f>SUMIF('PIB Municipios 2018'!$C$8:$C$132,$A29,'PIB Municipios 2018'!AL$8:AL$132)</f>
        <v>94.142004260406907</v>
      </c>
      <c r="AH29" s="75">
        <f>SUMIF('PIB Municipios 2018'!$C$8:$C$132,$A29,'PIB Municipios 2018'!AM$8:AM$132)</f>
        <v>156.99604575547244</v>
      </c>
      <c r="AI29" s="74">
        <f>SUMIF('PIB Municipios 2018'!$C$8:$C$132,$A29,'PIB Municipios 2018'!AN$8:AN$132)</f>
        <v>5349.8832186144473</v>
      </c>
      <c r="AJ29" s="74">
        <f>SUMIF('PIB Municipios 2018'!$C$8:$C$132,$A29,'PIB Municipios 2018'!AO$8:AO$132)</f>
        <v>529.24704615926521</v>
      </c>
      <c r="AK29" s="75">
        <f>SUMIF('PIB Municipios 2018'!$C$8:$C$132,$A29,'PIB Municipios 2018'!AP$8:AP$132)</f>
        <v>5879.130264773713</v>
      </c>
      <c r="AL29" s="78">
        <f t="shared" si="0"/>
        <v>4.1441349153033255E-2</v>
      </c>
    </row>
    <row r="30" spans="1:38" ht="14.4" x14ac:dyDescent="0.3">
      <c r="A30" s="79" t="s">
        <v>67</v>
      </c>
      <c r="B30" s="110" t="s">
        <v>5</v>
      </c>
      <c r="C30" s="74">
        <f>SUMIF('PIB Municipios 2018'!$C$8:$C$132,$A30,'PIB Municipios 2018'!H$8:H$132)</f>
        <v>0</v>
      </c>
      <c r="D30" s="74">
        <f>SUMIF('PIB Municipios 2018'!$C$8:$C$132,$A30,'PIB Municipios 2018'!I$8:I$132)</f>
        <v>83.863613923961736</v>
      </c>
      <c r="E30" s="74">
        <f>SUMIF('PIB Municipios 2018'!$C$8:$C$132,$A30,'PIB Municipios 2018'!J$8:J$132)</f>
        <v>127.08045647506317</v>
      </c>
      <c r="F30" s="74">
        <f>SUMIF('PIB Municipios 2018'!$C$8:$C$132,$A30,'PIB Municipios 2018'!K$8:K$132)</f>
        <v>0.49817055121544923</v>
      </c>
      <c r="G30" s="74">
        <f>SUMIF('PIB Municipios 2018'!$C$8:$C$132,$A30,'PIB Municipios 2018'!L$8:L$132)</f>
        <v>0</v>
      </c>
      <c r="H30" s="75">
        <f>SUMIF('PIB Municipios 2018'!$C$8:$C$132,$A30,'PIB Municipios 2018'!M$8:M$132)</f>
        <v>211.44224095024038</v>
      </c>
      <c r="I30" s="74">
        <f>SUMIF('PIB Municipios 2018'!$C$8:$C$132,$A30,'PIB Municipios 2018'!N$8:N$132)</f>
        <v>0</v>
      </c>
      <c r="J30" s="74">
        <f>SUMIF('PIB Municipios 2018'!$C$8:$C$132,$A30,'PIB Municipios 2018'!O$8:O$132)</f>
        <v>0</v>
      </c>
      <c r="K30" s="74">
        <f>SUMIF('PIB Municipios 2018'!$C$8:$C$132,$A30,'PIB Municipios 2018'!P$8:P$132)</f>
        <v>0</v>
      </c>
      <c r="L30" s="74">
        <f>SUMIF('PIB Municipios 2018'!$C$8:$C$132,$A30,'PIB Municipios 2018'!Q$8:Q$132)</f>
        <v>0</v>
      </c>
      <c r="M30" s="75">
        <f>SUMIF('PIB Municipios 2018'!$C$8:$C$132,$A30,'PIB Municipios 2018'!R$8:R$132)</f>
        <v>0</v>
      </c>
      <c r="N30" s="75">
        <f>SUMIF('PIB Municipios 2018'!$C$8:$C$132,$A30,'PIB Municipios 2018'!S$8:S$132)</f>
        <v>43.659210003077519</v>
      </c>
      <c r="O30" s="74">
        <f>SUMIF('PIB Municipios 2018'!$C$8:$C$132,$A30,'PIB Municipios 2018'!T$8:T$132)</f>
        <v>31.413808564894136</v>
      </c>
      <c r="P30" s="74">
        <f>SUMIF('PIB Municipios 2018'!$C$8:$C$132,$A30,'PIB Municipios 2018'!U$8:U$132)</f>
        <v>18.95512776544345</v>
      </c>
      <c r="Q30" s="75">
        <f>SUMIF('PIB Municipios 2018'!$C$8:$C$132,$A30,'PIB Municipios 2018'!V$8:V$132)</f>
        <v>50.36893633033759</v>
      </c>
      <c r="R30" s="74">
        <f>SUMIF('PIB Municipios 2018'!$C$8:$C$132,$A30,'PIB Municipios 2018'!W$8:W$132)</f>
        <v>62.816618200372055</v>
      </c>
      <c r="S30" s="74">
        <f>SUMIF('PIB Municipios 2018'!$C$8:$C$132,$A30,'PIB Municipios 2018'!X$8:X$132)</f>
        <v>20.356727218014921</v>
      </c>
      <c r="T30" s="76">
        <f>SUMIF('PIB Municipios 2018'!$C$8:$C$132,$A30,'PIB Municipios 2018'!Y$8:Y$132)</f>
        <v>83.173345418386972</v>
      </c>
      <c r="U30" s="74">
        <f>SUMIF('PIB Municipios 2018'!$C$8:$C$132,$A30,'PIB Municipios 2018'!Z$8:Z$132)</f>
        <v>247.94283328227456</v>
      </c>
      <c r="V30" s="74">
        <f>SUMIF('PIB Municipios 2018'!$C$8:$C$132,$A30,'PIB Municipios 2018'!AA$8:AA$132)</f>
        <v>52.10824411572807</v>
      </c>
      <c r="W30" s="75">
        <f>SUMIF('PIB Municipios 2018'!$C$8:$C$132,$A30,'PIB Municipios 2018'!AB$8:AB$132)</f>
        <v>300.05107739800258</v>
      </c>
      <c r="X30" s="75">
        <f>SUMIF('PIB Municipios 2018'!$C$8:$C$132,$A30,'PIB Municipios 2018'!AC$8:AC$132)</f>
        <v>38.684510726765588</v>
      </c>
      <c r="Y30" s="75">
        <f>SUMIF('PIB Municipios 2018'!$C$8:$C$132,$A30,'PIB Municipios 2018'!AD$8:AD$132)</f>
        <v>7.1439845287410764</v>
      </c>
      <c r="Z30" s="75">
        <f>SUMIF('PIB Municipios 2018'!$C$8:$C$132,$A30,'PIB Municipios 2018'!AE$8:AE$132)</f>
        <v>99.463916935066649</v>
      </c>
      <c r="AA30" s="75">
        <f>SUMIF('PIB Municipios 2018'!$C$8:$C$132,$A30,'PIB Municipios 2018'!AF$8:AF$132)</f>
        <v>135.67585360228816</v>
      </c>
      <c r="AB30" s="74">
        <f>SUMIF('PIB Municipios 2018'!$C$8:$C$132,$A30,'PIB Municipios 2018'!AG$8:AG$132)</f>
        <v>90.546956627456538</v>
      </c>
      <c r="AC30" s="74">
        <f>SUMIF('PIB Municipios 2018'!$C$8:$C$132,$A30,'PIB Municipios 2018'!AH$8:AH$132)</f>
        <v>162.87045552843253</v>
      </c>
      <c r="AD30" s="74">
        <f>SUMIF('PIB Municipios 2018'!$C$8:$C$132,$A30,'PIB Municipios 2018'!AI$8:AI$132)</f>
        <v>77.171828306492131</v>
      </c>
      <c r="AE30" s="75">
        <f>SUMIF('PIB Municipios 2018'!$C$8:$C$132,$A30,'PIB Municipios 2018'!AJ$8:AJ$132)</f>
        <v>330.58924046238121</v>
      </c>
      <c r="AF30" s="74">
        <f>SUMIF('PIB Municipios 2018'!$C$8:$C$132,$A30,'PIB Municipios 2018'!AK$8:AK$132)</f>
        <v>15.495526106232385</v>
      </c>
      <c r="AG30" s="74">
        <f>SUMIF('PIB Municipios 2018'!$C$8:$C$132,$A30,'PIB Municipios 2018'!AL$8:AL$132)</f>
        <v>20.59918316356238</v>
      </c>
      <c r="AH30" s="75">
        <f>SUMIF('PIB Municipios 2018'!$C$8:$C$132,$A30,'PIB Municipios 2018'!AM$8:AM$132)</f>
        <v>36.094709269794762</v>
      </c>
      <c r="AI30" s="74">
        <f>SUMIF('PIB Municipios 2018'!$C$8:$C$132,$A30,'PIB Municipios 2018'!AN$8:AN$132)</f>
        <v>1336.3470256250826</v>
      </c>
      <c r="AJ30" s="74">
        <f>SUMIF('PIB Municipios 2018'!$C$8:$C$132,$A30,'PIB Municipios 2018'!AO$8:AO$132)</f>
        <v>132.20058963062107</v>
      </c>
      <c r="AK30" s="75">
        <f>SUMIF('PIB Municipios 2018'!$C$8:$C$132,$A30,'PIB Municipios 2018'!AP$8:AP$132)</f>
        <v>1468.5476152557035</v>
      </c>
      <c r="AL30" s="78">
        <f t="shared" si="0"/>
        <v>1.0351632253552115E-2</v>
      </c>
    </row>
    <row r="31" spans="1:38" ht="14.4" x14ac:dyDescent="0.3">
      <c r="A31" s="79" t="s">
        <v>68</v>
      </c>
      <c r="B31" s="110" t="s">
        <v>42</v>
      </c>
      <c r="C31" s="74">
        <f>SUMIF('PIB Municipios 2018'!$C$8:$C$132,$A31,'PIB Municipios 2018'!H$8:H$132)</f>
        <v>0</v>
      </c>
      <c r="D31" s="74">
        <f>SUMIF('PIB Municipios 2018'!$C$8:$C$132,$A31,'PIB Municipios 2018'!I$8:I$132)</f>
        <v>6.4759855964819106</v>
      </c>
      <c r="E31" s="74">
        <f>SUMIF('PIB Municipios 2018'!$C$8:$C$132,$A31,'PIB Municipios 2018'!J$8:J$132)</f>
        <v>18.951034001708898</v>
      </c>
      <c r="F31" s="74">
        <f>SUMIF('PIB Municipios 2018'!$C$8:$C$132,$A31,'PIB Municipios 2018'!K$8:K$132)</f>
        <v>0</v>
      </c>
      <c r="G31" s="74">
        <f>SUMIF('PIB Municipios 2018'!$C$8:$C$132,$A31,'PIB Municipios 2018'!L$8:L$132)</f>
        <v>0</v>
      </c>
      <c r="H31" s="75">
        <f>SUMIF('PIB Municipios 2018'!$C$8:$C$132,$A31,'PIB Municipios 2018'!M$8:M$132)</f>
        <v>25.42701959819081</v>
      </c>
      <c r="I31" s="74">
        <f>SUMIF('PIB Municipios 2018'!$C$8:$C$132,$A31,'PIB Municipios 2018'!N$8:N$132)</f>
        <v>0</v>
      </c>
      <c r="J31" s="74">
        <f>SUMIF('PIB Municipios 2018'!$C$8:$C$132,$A31,'PIB Municipios 2018'!O$8:O$132)</f>
        <v>0</v>
      </c>
      <c r="K31" s="74">
        <f>SUMIF('PIB Municipios 2018'!$C$8:$C$132,$A31,'PIB Municipios 2018'!P$8:P$132)</f>
        <v>9.502342650164336E-3</v>
      </c>
      <c r="L31" s="74">
        <f>SUMIF('PIB Municipios 2018'!$C$8:$C$132,$A31,'PIB Municipios 2018'!Q$8:Q$132)</f>
        <v>0</v>
      </c>
      <c r="M31" s="75">
        <f>SUMIF('PIB Municipios 2018'!$C$8:$C$132,$A31,'PIB Municipios 2018'!R$8:R$132)</f>
        <v>9.502342650164336E-3</v>
      </c>
      <c r="N31" s="75">
        <f>SUMIF('PIB Municipios 2018'!$C$8:$C$132,$A31,'PIB Municipios 2018'!S$8:S$132)</f>
        <v>2.3982838585061161</v>
      </c>
      <c r="O31" s="74">
        <f>SUMIF('PIB Municipios 2018'!$C$8:$C$132,$A31,'PIB Municipios 2018'!T$8:T$132)</f>
        <v>0.14757234769424182</v>
      </c>
      <c r="P31" s="74">
        <f>SUMIF('PIB Municipios 2018'!$C$8:$C$132,$A31,'PIB Municipios 2018'!U$8:U$132)</f>
        <v>2.1318500419667745</v>
      </c>
      <c r="Q31" s="75">
        <f>SUMIF('PIB Municipios 2018'!$C$8:$C$132,$A31,'PIB Municipios 2018'!V$8:V$132)</f>
        <v>2.2794223896610166</v>
      </c>
      <c r="R31" s="74">
        <f>SUMIF('PIB Municipios 2018'!$C$8:$C$132,$A31,'PIB Municipios 2018'!W$8:W$132)</f>
        <v>13.470994267714657</v>
      </c>
      <c r="S31" s="74">
        <f>SUMIF('PIB Municipios 2018'!$C$8:$C$132,$A31,'PIB Municipios 2018'!X$8:X$132)</f>
        <v>1.373477619324367</v>
      </c>
      <c r="T31" s="76">
        <f>SUMIF('PIB Municipios 2018'!$C$8:$C$132,$A31,'PIB Municipios 2018'!Y$8:Y$132)</f>
        <v>14.844471887039024</v>
      </c>
      <c r="U31" s="74">
        <f>SUMIF('PIB Municipios 2018'!$C$8:$C$132,$A31,'PIB Municipios 2018'!Z$8:Z$132)</f>
        <v>16.886667606589121</v>
      </c>
      <c r="V31" s="74">
        <f>SUMIF('PIB Municipios 2018'!$C$8:$C$132,$A31,'PIB Municipios 2018'!AA$8:AA$132)</f>
        <v>3.1374993980518497</v>
      </c>
      <c r="W31" s="75">
        <f>SUMIF('PIB Municipios 2018'!$C$8:$C$132,$A31,'PIB Municipios 2018'!AB$8:AB$132)</f>
        <v>20.024167004640972</v>
      </c>
      <c r="X31" s="75">
        <f>SUMIF('PIB Municipios 2018'!$C$8:$C$132,$A31,'PIB Municipios 2018'!AC$8:AC$132)</f>
        <v>3.9075266866032594</v>
      </c>
      <c r="Y31" s="75">
        <f>SUMIF('PIB Municipios 2018'!$C$8:$C$132,$A31,'PIB Municipios 2018'!AD$8:AD$132)</f>
        <v>0.16036393448854896</v>
      </c>
      <c r="Z31" s="75">
        <f>SUMIF('PIB Municipios 2018'!$C$8:$C$132,$A31,'PIB Municipios 2018'!AE$8:AE$132)</f>
        <v>9.3238909918552633</v>
      </c>
      <c r="AA31" s="75">
        <f>SUMIF('PIB Municipios 2018'!$C$8:$C$132,$A31,'PIB Municipios 2018'!AF$8:AF$132)</f>
        <v>14.084312103414725</v>
      </c>
      <c r="AB31" s="74">
        <f>SUMIF('PIB Municipios 2018'!$C$8:$C$132,$A31,'PIB Municipios 2018'!AG$8:AG$132)</f>
        <v>15.831253167596524</v>
      </c>
      <c r="AC31" s="74">
        <f>SUMIF('PIB Municipios 2018'!$C$8:$C$132,$A31,'PIB Municipios 2018'!AH$8:AH$132)</f>
        <v>15.572333592520865</v>
      </c>
      <c r="AD31" s="74">
        <f>SUMIF('PIB Municipios 2018'!$C$8:$C$132,$A31,'PIB Municipios 2018'!AI$8:AI$132)</f>
        <v>6.6126410943638945</v>
      </c>
      <c r="AE31" s="75">
        <f>SUMIF('PIB Municipios 2018'!$C$8:$C$132,$A31,'PIB Municipios 2018'!AJ$8:AJ$132)</f>
        <v>38.016227854481286</v>
      </c>
      <c r="AF31" s="74">
        <f>SUMIF('PIB Municipios 2018'!$C$8:$C$132,$A31,'PIB Municipios 2018'!AK$8:AK$132)</f>
        <v>1.3751200577047247</v>
      </c>
      <c r="AG31" s="74">
        <f>SUMIF('PIB Municipios 2018'!$C$8:$C$132,$A31,'PIB Municipios 2018'!AL$8:AL$132)</f>
        <v>3.4310528564292126</v>
      </c>
      <c r="AH31" s="75">
        <f>SUMIF('PIB Municipios 2018'!$C$8:$C$132,$A31,'PIB Municipios 2018'!AM$8:AM$132)</f>
        <v>4.8061729141339375</v>
      </c>
      <c r="AI31" s="74">
        <f>SUMIF('PIB Municipios 2018'!$C$8:$C$132,$A31,'PIB Municipios 2018'!AN$8:AN$132)</f>
        <v>135.28136156566512</v>
      </c>
      <c r="AJ31" s="74">
        <f>SUMIF('PIB Municipios 2018'!$C$8:$C$132,$A31,'PIB Municipios 2018'!AO$8:AO$132)</f>
        <v>13.382957736332532</v>
      </c>
      <c r="AK31" s="75">
        <f>SUMIF('PIB Municipios 2018'!$C$8:$C$132,$A31,'PIB Municipios 2018'!AP$8:AP$132)</f>
        <v>148.66431930199764</v>
      </c>
      <c r="AL31" s="78">
        <f t="shared" si="0"/>
        <v>1.0479186011077839E-3</v>
      </c>
    </row>
    <row r="32" spans="1:38" ht="15" thickBot="1" x14ac:dyDescent="0.35">
      <c r="A32" s="297" t="s">
        <v>330</v>
      </c>
      <c r="B32" s="298"/>
      <c r="C32" s="80">
        <f>SUM(C7:C31)</f>
        <v>1298.8052916904692</v>
      </c>
      <c r="D32" s="80">
        <f t="shared" ref="D32:AL32" si="1">SUM(D7:D31)</f>
        <v>3769.3965786785407</v>
      </c>
      <c r="E32" s="80">
        <f t="shared" si="1"/>
        <v>2951.4046009710919</v>
      </c>
      <c r="F32" s="80">
        <f t="shared" si="1"/>
        <v>32.85470789001139</v>
      </c>
      <c r="G32" s="80">
        <f t="shared" si="1"/>
        <v>0</v>
      </c>
      <c r="H32" s="80">
        <f t="shared" si="1"/>
        <v>8052.4611792301121</v>
      </c>
      <c r="I32" s="80">
        <f t="shared" si="1"/>
        <v>15.588709051531607</v>
      </c>
      <c r="J32" s="80">
        <f t="shared" si="1"/>
        <v>822.25721599353915</v>
      </c>
      <c r="K32" s="80">
        <f t="shared" si="1"/>
        <v>1800.5864076991384</v>
      </c>
      <c r="L32" s="80">
        <f t="shared" si="1"/>
        <v>41.421741097268253</v>
      </c>
      <c r="M32" s="80">
        <f t="shared" si="1"/>
        <v>2679.8540738414772</v>
      </c>
      <c r="N32" s="80">
        <f t="shared" si="1"/>
        <v>21041.400477325886</v>
      </c>
      <c r="O32" s="80">
        <f t="shared" si="1"/>
        <v>5357.8674750512428</v>
      </c>
      <c r="P32" s="80">
        <f t="shared" si="1"/>
        <v>1068.7562953665033</v>
      </c>
      <c r="Q32" s="80">
        <f t="shared" si="1"/>
        <v>6426.6237704177456</v>
      </c>
      <c r="R32" s="80">
        <f t="shared" si="1"/>
        <v>8570.7989694428579</v>
      </c>
      <c r="S32" s="80">
        <f t="shared" si="1"/>
        <v>2281.8789219095784</v>
      </c>
      <c r="T32" s="80">
        <f t="shared" si="1"/>
        <v>10852.677891352434</v>
      </c>
      <c r="U32" s="80">
        <f t="shared" si="1"/>
        <v>18676.249034934317</v>
      </c>
      <c r="V32" s="80">
        <f t="shared" si="1"/>
        <v>5510.5977618141724</v>
      </c>
      <c r="W32" s="80">
        <f t="shared" si="1"/>
        <v>24186.846796748494</v>
      </c>
      <c r="X32" s="80">
        <f t="shared" si="1"/>
        <v>4131.8305783001933</v>
      </c>
      <c r="Y32" s="80">
        <f t="shared" si="1"/>
        <v>6765.2541451002007</v>
      </c>
      <c r="Z32" s="80">
        <f t="shared" si="1"/>
        <v>12469.746943573149</v>
      </c>
      <c r="AA32" s="80">
        <f t="shared" si="1"/>
        <v>12665.521037757197</v>
      </c>
      <c r="AB32" s="80">
        <f t="shared" si="1"/>
        <v>6364.3375427090441</v>
      </c>
      <c r="AC32" s="80">
        <f t="shared" si="1"/>
        <v>6671.3310030160628</v>
      </c>
      <c r="AD32" s="80">
        <f t="shared" si="1"/>
        <v>3469.3562019643173</v>
      </c>
      <c r="AE32" s="80">
        <f t="shared" si="1"/>
        <v>16505.024747689426</v>
      </c>
      <c r="AF32" s="80">
        <f t="shared" si="1"/>
        <v>2417.5808264274174</v>
      </c>
      <c r="AG32" s="80">
        <f t="shared" si="1"/>
        <v>900.47312356888324</v>
      </c>
      <c r="AH32" s="80">
        <f t="shared" si="1"/>
        <v>3318.0539499963006</v>
      </c>
      <c r="AI32" s="80">
        <f t="shared" si="1"/>
        <v>129095.29559133264</v>
      </c>
      <c r="AJ32" s="80">
        <f t="shared" si="1"/>
        <v>12770.989771710358</v>
      </c>
      <c r="AK32" s="80">
        <f t="shared" si="1"/>
        <v>141866.28536304293</v>
      </c>
      <c r="AL32" s="81">
        <f t="shared" si="1"/>
        <v>1.0000000000000004</v>
      </c>
    </row>
    <row r="33" spans="1:44" ht="14.4" x14ac:dyDescent="0.3">
      <c r="A33" s="71" t="s">
        <v>403</v>
      </c>
      <c r="B33"/>
    </row>
    <row r="34" spans="1:44" ht="14.4" x14ac:dyDescent="0.3">
      <c r="A34"/>
      <c r="B34"/>
    </row>
    <row r="35" spans="1:44" ht="14.4" customHeight="1" x14ac:dyDescent="0.25">
      <c r="A35" s="299" t="s">
        <v>401</v>
      </c>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row>
    <row r="36" spans="1:44" ht="14.4" customHeight="1" x14ac:dyDescent="0.25">
      <c r="A36" s="296" t="s">
        <v>514</v>
      </c>
      <c r="B36" s="296"/>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row>
    <row r="37" spans="1:44" ht="14.4" customHeight="1" x14ac:dyDescent="0.25">
      <c r="A37" s="296" t="s">
        <v>405</v>
      </c>
      <c r="B37" s="296"/>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row>
    <row r="38" spans="1:44" ht="15" thickBot="1" x14ac:dyDescent="0.35">
      <c r="A38"/>
      <c r="B38"/>
    </row>
    <row r="39" spans="1:44" ht="146.4" customHeight="1" thickBot="1" x14ac:dyDescent="0.3">
      <c r="A39" s="88" t="s">
        <v>43</v>
      </c>
      <c r="B39" s="89" t="s">
        <v>20</v>
      </c>
      <c r="C39" s="90" t="s">
        <v>324</v>
      </c>
      <c r="D39" s="90" t="s">
        <v>325</v>
      </c>
      <c r="E39" s="90" t="s">
        <v>326</v>
      </c>
      <c r="F39" s="90" t="s">
        <v>327</v>
      </c>
      <c r="G39" s="90" t="s">
        <v>328</v>
      </c>
      <c r="H39" s="91" t="s">
        <v>329</v>
      </c>
      <c r="I39" s="90" t="s">
        <v>331</v>
      </c>
      <c r="J39" s="90" t="s">
        <v>334</v>
      </c>
      <c r="K39" s="90" t="s">
        <v>332</v>
      </c>
      <c r="L39" s="90" t="s">
        <v>333</v>
      </c>
      <c r="M39" s="91" t="s">
        <v>359</v>
      </c>
      <c r="N39" s="91" t="s">
        <v>344</v>
      </c>
      <c r="O39" s="92" t="s">
        <v>335</v>
      </c>
      <c r="P39" s="92" t="s">
        <v>336</v>
      </c>
      <c r="Q39" s="91" t="s">
        <v>345</v>
      </c>
      <c r="R39" s="93" t="s">
        <v>337</v>
      </c>
      <c r="S39" s="93" t="s">
        <v>338</v>
      </c>
      <c r="T39" s="91" t="s">
        <v>346</v>
      </c>
      <c r="U39" s="94" t="s">
        <v>339</v>
      </c>
      <c r="V39" s="93" t="s">
        <v>340</v>
      </c>
      <c r="W39" s="91" t="s">
        <v>347</v>
      </c>
      <c r="X39" s="91" t="s">
        <v>348</v>
      </c>
      <c r="Y39" s="91" t="s">
        <v>349</v>
      </c>
      <c r="Z39" s="91" t="s">
        <v>350</v>
      </c>
      <c r="AA39" s="91" t="s">
        <v>351</v>
      </c>
      <c r="AB39" s="93" t="s">
        <v>352</v>
      </c>
      <c r="AC39" s="92" t="s">
        <v>353</v>
      </c>
      <c r="AD39" s="92" t="s">
        <v>354</v>
      </c>
      <c r="AE39" s="91" t="s">
        <v>355</v>
      </c>
      <c r="AF39" s="92" t="s">
        <v>356</v>
      </c>
      <c r="AG39" s="93" t="s">
        <v>357</v>
      </c>
      <c r="AH39" s="91" t="s">
        <v>358</v>
      </c>
      <c r="AI39" s="106" t="s">
        <v>410</v>
      </c>
    </row>
    <row r="40" spans="1:44" ht="14.4" x14ac:dyDescent="0.3">
      <c r="A40" s="82" t="s">
        <v>44</v>
      </c>
      <c r="B40" s="111" t="s">
        <v>21</v>
      </c>
      <c r="C40" s="99">
        <f t="shared" ref="C40:AH40" si="2">C7/$AI7</f>
        <v>1.0800330938315217E-4</v>
      </c>
      <c r="D40" s="99">
        <f t="shared" si="2"/>
        <v>6.3170433252983187E-4</v>
      </c>
      <c r="E40" s="99">
        <f t="shared" si="2"/>
        <v>1.4234245684113485E-3</v>
      </c>
      <c r="F40" s="99">
        <f t="shared" si="2"/>
        <v>9.0042340206613005E-7</v>
      </c>
      <c r="G40" s="99">
        <f t="shared" si="2"/>
        <v>0</v>
      </c>
      <c r="H40" s="97">
        <f t="shared" si="2"/>
        <v>2.1640326337263984E-3</v>
      </c>
      <c r="I40" s="99">
        <f t="shared" si="2"/>
        <v>0</v>
      </c>
      <c r="J40" s="99">
        <f t="shared" si="2"/>
        <v>0</v>
      </c>
      <c r="K40" s="99">
        <f t="shared" si="2"/>
        <v>0</v>
      </c>
      <c r="L40" s="99">
        <f t="shared" si="2"/>
        <v>1.6082084282887288E-4</v>
      </c>
      <c r="M40" s="97">
        <f t="shared" si="2"/>
        <v>1.6082084282887288E-4</v>
      </c>
      <c r="N40" s="97">
        <f t="shared" si="2"/>
        <v>0.13061246106432142</v>
      </c>
      <c r="O40" s="99">
        <f t="shared" si="2"/>
        <v>2.0966992521966234E-2</v>
      </c>
      <c r="P40" s="99">
        <f t="shared" si="2"/>
        <v>8.9455687265446449E-3</v>
      </c>
      <c r="Q40" s="97">
        <f t="shared" si="2"/>
        <v>2.9912561248510883E-2</v>
      </c>
      <c r="R40" s="99">
        <f t="shared" si="2"/>
        <v>9.7681331232508731E-2</v>
      </c>
      <c r="S40" s="99">
        <f t="shared" si="2"/>
        <v>1.8219724691143566E-2</v>
      </c>
      <c r="T40" s="97">
        <f t="shared" si="2"/>
        <v>0.1159010559236523</v>
      </c>
      <c r="U40" s="99">
        <f t="shared" si="2"/>
        <v>0.16199634542966607</v>
      </c>
      <c r="V40" s="99">
        <f t="shared" si="2"/>
        <v>4.5651815459343124E-2</v>
      </c>
      <c r="W40" s="97">
        <f t="shared" si="2"/>
        <v>0.2076481608890092</v>
      </c>
      <c r="X40" s="97">
        <f t="shared" si="2"/>
        <v>3.4396838694297688E-2</v>
      </c>
      <c r="Y40" s="97">
        <f t="shared" si="2"/>
        <v>9.5836929682811225E-2</v>
      </c>
      <c r="Z40" s="97">
        <f t="shared" si="2"/>
        <v>0.10724870520449009</v>
      </c>
      <c r="AA40" s="97">
        <f t="shared" si="2"/>
        <v>0.10753169706969139</v>
      </c>
      <c r="AB40" s="99">
        <f t="shared" si="2"/>
        <v>5.5674150992261667E-2</v>
      </c>
      <c r="AC40" s="99">
        <f t="shared" si="2"/>
        <v>5.6529884809508497E-2</v>
      </c>
      <c r="AD40" s="99">
        <f t="shared" si="2"/>
        <v>2.6161538279412828E-2</v>
      </c>
      <c r="AE40" s="97">
        <f t="shared" si="2"/>
        <v>0.138365574081183</v>
      </c>
      <c r="AF40" s="99">
        <f t="shared" si="2"/>
        <v>2.2548868461576631E-2</v>
      </c>
      <c r="AG40" s="99">
        <f t="shared" si="2"/>
        <v>7.672294203900757E-3</v>
      </c>
      <c r="AH40" s="97">
        <f t="shared" si="2"/>
        <v>3.0221162665477388E-2</v>
      </c>
      <c r="AI40" s="105">
        <f t="shared" ref="AI40:AI48" si="3">AI7/$AI$32</f>
        <v>0.43874128991422662</v>
      </c>
      <c r="AK40" s="98"/>
    </row>
    <row r="41" spans="1:44" ht="14.4" x14ac:dyDescent="0.3">
      <c r="A41" s="79" t="s">
        <v>45</v>
      </c>
      <c r="B41" s="109" t="s">
        <v>22</v>
      </c>
      <c r="C41" s="100">
        <f t="shared" ref="C41:AH41" si="4">C8/$AI8</f>
        <v>1.174087806541079E-3</v>
      </c>
      <c r="D41" s="100">
        <f t="shared" si="4"/>
        <v>3.4980703720648492E-3</v>
      </c>
      <c r="E41" s="100">
        <f t="shared" si="4"/>
        <v>3.5690496513938748E-2</v>
      </c>
      <c r="F41" s="100">
        <f t="shared" si="4"/>
        <v>9.1556548273354942E-5</v>
      </c>
      <c r="G41" s="100">
        <f t="shared" si="4"/>
        <v>0</v>
      </c>
      <c r="H41" s="101">
        <f t="shared" si="4"/>
        <v>4.0454211240818036E-2</v>
      </c>
      <c r="I41" s="100">
        <f t="shared" si="4"/>
        <v>0</v>
      </c>
      <c r="J41" s="100">
        <f t="shared" si="4"/>
        <v>0</v>
      </c>
      <c r="K41" s="100">
        <f t="shared" si="4"/>
        <v>1.1623274887883218E-3</v>
      </c>
      <c r="L41" s="100">
        <f t="shared" si="4"/>
        <v>7.3235312101341732E-4</v>
      </c>
      <c r="M41" s="101">
        <f t="shared" si="4"/>
        <v>1.894680609801739E-3</v>
      </c>
      <c r="N41" s="101">
        <f t="shared" si="4"/>
        <v>0.30217441493608493</v>
      </c>
      <c r="O41" s="100">
        <f t="shared" si="4"/>
        <v>3.727475532960503E-2</v>
      </c>
      <c r="P41" s="100">
        <f t="shared" si="4"/>
        <v>8.1051837319059232E-3</v>
      </c>
      <c r="Q41" s="101">
        <f t="shared" si="4"/>
        <v>4.537993906151095E-2</v>
      </c>
      <c r="R41" s="100">
        <f t="shared" si="4"/>
        <v>2.6399005032525388E-2</v>
      </c>
      <c r="S41" s="100">
        <f t="shared" si="4"/>
        <v>7.4675444401213625E-3</v>
      </c>
      <c r="T41" s="101">
        <f t="shared" si="4"/>
        <v>3.3866549472646758E-2</v>
      </c>
      <c r="U41" s="100">
        <f t="shared" si="4"/>
        <v>0.15324912847474917</v>
      </c>
      <c r="V41" s="100">
        <f t="shared" si="4"/>
        <v>6.051836920275451E-2</v>
      </c>
      <c r="W41" s="101">
        <f t="shared" si="4"/>
        <v>0.21376749767750369</v>
      </c>
      <c r="X41" s="101">
        <f t="shared" si="4"/>
        <v>3.648847819838924E-2</v>
      </c>
      <c r="Y41" s="101">
        <f t="shared" si="4"/>
        <v>1.9264943446706963E-2</v>
      </c>
      <c r="Z41" s="101">
        <f t="shared" si="4"/>
        <v>8.3514615575058529E-2</v>
      </c>
      <c r="AA41" s="101">
        <f t="shared" si="4"/>
        <v>9.7273319678713208E-2</v>
      </c>
      <c r="AB41" s="100">
        <f t="shared" si="4"/>
        <v>3.9754488476270569E-2</v>
      </c>
      <c r="AC41" s="100">
        <f t="shared" si="4"/>
        <v>3.9628947448004909E-2</v>
      </c>
      <c r="AD41" s="100">
        <f t="shared" si="4"/>
        <v>2.3623743197765185E-2</v>
      </c>
      <c r="AE41" s="101">
        <f t="shared" si="4"/>
        <v>0.10300717912204065</v>
      </c>
      <c r="AF41" s="100">
        <f t="shared" si="4"/>
        <v>1.7434178898392605E-2</v>
      </c>
      <c r="AG41" s="100">
        <f t="shared" si="4"/>
        <v>5.47999208233272E-3</v>
      </c>
      <c r="AH41" s="101">
        <f t="shared" si="4"/>
        <v>2.2914170980725325E-2</v>
      </c>
      <c r="AI41" s="102">
        <f t="shared" si="3"/>
        <v>9.9440775457180233E-2</v>
      </c>
      <c r="AK41" s="98"/>
    </row>
    <row r="42" spans="1:44" ht="14.4" x14ac:dyDescent="0.3">
      <c r="A42" s="79" t="s">
        <v>46</v>
      </c>
      <c r="B42" s="109" t="s">
        <v>23</v>
      </c>
      <c r="C42" s="100">
        <f t="shared" ref="C42:AH42" si="5">C9/$AI9</f>
        <v>1.2435141004067741E-4</v>
      </c>
      <c r="D42" s="100">
        <f t="shared" si="5"/>
        <v>2.8833614426448603E-4</v>
      </c>
      <c r="E42" s="100">
        <f t="shared" si="5"/>
        <v>2.8283888921562719E-3</v>
      </c>
      <c r="F42" s="100">
        <f t="shared" si="5"/>
        <v>5.1778464296643233E-6</v>
      </c>
      <c r="G42" s="100">
        <f t="shared" si="5"/>
        <v>0</v>
      </c>
      <c r="H42" s="101">
        <f t="shared" si="5"/>
        <v>3.2462542928910999E-3</v>
      </c>
      <c r="I42" s="100">
        <f t="shared" si="5"/>
        <v>0</v>
      </c>
      <c r="J42" s="100">
        <f t="shared" si="5"/>
        <v>0</v>
      </c>
      <c r="K42" s="100">
        <f t="shared" si="5"/>
        <v>0</v>
      </c>
      <c r="L42" s="100">
        <f t="shared" si="5"/>
        <v>2.4442193777019486E-5</v>
      </c>
      <c r="M42" s="101">
        <f t="shared" si="5"/>
        <v>2.4442193777019486E-5</v>
      </c>
      <c r="N42" s="101">
        <f t="shared" si="5"/>
        <v>0.30771869173677019</v>
      </c>
      <c r="O42" s="100">
        <f t="shared" si="5"/>
        <v>2.7117957245403095E-2</v>
      </c>
      <c r="P42" s="100">
        <f t="shared" si="5"/>
        <v>9.6962512645055818E-3</v>
      </c>
      <c r="Q42" s="101">
        <f t="shared" si="5"/>
        <v>3.6814208509908679E-2</v>
      </c>
      <c r="R42" s="100">
        <f t="shared" si="5"/>
        <v>3.4018043475542104E-2</v>
      </c>
      <c r="S42" s="100">
        <f t="shared" si="5"/>
        <v>3.0232736983108997E-2</v>
      </c>
      <c r="T42" s="101">
        <f t="shared" si="5"/>
        <v>6.4250780458651097E-2</v>
      </c>
      <c r="U42" s="100">
        <f t="shared" si="5"/>
        <v>0.15184400840315707</v>
      </c>
      <c r="V42" s="100">
        <f t="shared" si="5"/>
        <v>5.0214324103904875E-2</v>
      </c>
      <c r="W42" s="101">
        <f t="shared" si="5"/>
        <v>0.20205833250706196</v>
      </c>
      <c r="X42" s="101">
        <f t="shared" si="5"/>
        <v>3.7443273421780471E-2</v>
      </c>
      <c r="Y42" s="101">
        <f t="shared" si="5"/>
        <v>2.8580017707631473E-2</v>
      </c>
      <c r="Z42" s="101">
        <f t="shared" si="5"/>
        <v>0.10020149887796768</v>
      </c>
      <c r="AA42" s="101">
        <f t="shared" si="5"/>
        <v>9.8405397847192808E-2</v>
      </c>
      <c r="AB42" s="100">
        <f t="shared" si="5"/>
        <v>3.83882919915325E-2</v>
      </c>
      <c r="AC42" s="100">
        <f t="shared" si="5"/>
        <v>3.4649196815486692E-2</v>
      </c>
      <c r="AD42" s="100">
        <f t="shared" si="5"/>
        <v>2.0912310126440029E-2</v>
      </c>
      <c r="AE42" s="101">
        <f t="shared" si="5"/>
        <v>9.39497989334592E-2</v>
      </c>
      <c r="AF42" s="100">
        <f t="shared" si="5"/>
        <v>2.2868914514768694E-2</v>
      </c>
      <c r="AG42" s="100">
        <f t="shared" si="5"/>
        <v>4.4383889981395221E-3</v>
      </c>
      <c r="AH42" s="101">
        <f t="shared" si="5"/>
        <v>2.7307303512908217E-2</v>
      </c>
      <c r="AI42" s="102">
        <f t="shared" si="3"/>
        <v>0.13118229076645774</v>
      </c>
      <c r="AK42" s="98"/>
    </row>
    <row r="43" spans="1:44" ht="14.4" x14ac:dyDescent="0.3">
      <c r="A43" s="79" t="s">
        <v>47</v>
      </c>
      <c r="B43" s="109" t="s">
        <v>2</v>
      </c>
      <c r="C43" s="100">
        <f t="shared" ref="C43:AH43" si="6">C10/$AI10</f>
        <v>0</v>
      </c>
      <c r="D43" s="100">
        <f t="shared" si="6"/>
        <v>2.3349113850769095E-2</v>
      </c>
      <c r="E43" s="100">
        <f t="shared" si="6"/>
        <v>5.0665902665152661E-2</v>
      </c>
      <c r="F43" s="100">
        <f t="shared" si="6"/>
        <v>7.3495252548726913E-4</v>
      </c>
      <c r="G43" s="100">
        <f t="shared" si="6"/>
        <v>0</v>
      </c>
      <c r="H43" s="101">
        <f t="shared" si="6"/>
        <v>7.4749969041409028E-2</v>
      </c>
      <c r="I43" s="100">
        <f t="shared" si="6"/>
        <v>0</v>
      </c>
      <c r="J43" s="100">
        <f t="shared" si="6"/>
        <v>0</v>
      </c>
      <c r="K43" s="100">
        <f t="shared" si="6"/>
        <v>0.24171627965335912</v>
      </c>
      <c r="L43" s="100">
        <f t="shared" si="6"/>
        <v>9.048621450936703E-6</v>
      </c>
      <c r="M43" s="101">
        <f t="shared" si="6"/>
        <v>0.24172532827481008</v>
      </c>
      <c r="N43" s="101">
        <f t="shared" si="6"/>
        <v>2.5932132788601434E-2</v>
      </c>
      <c r="O43" s="100">
        <f t="shared" si="6"/>
        <v>2.6353769820652601E-2</v>
      </c>
      <c r="P43" s="100">
        <f t="shared" si="6"/>
        <v>1.8540042460546344E-2</v>
      </c>
      <c r="Q43" s="101">
        <f t="shared" si="6"/>
        <v>4.4893812281198944E-2</v>
      </c>
      <c r="R43" s="100">
        <f t="shared" si="6"/>
        <v>4.0489198190438759E-2</v>
      </c>
      <c r="S43" s="100">
        <f t="shared" si="6"/>
        <v>2.7081423889738523E-2</v>
      </c>
      <c r="T43" s="101">
        <f t="shared" si="6"/>
        <v>6.7570622080177292E-2</v>
      </c>
      <c r="U43" s="100">
        <f t="shared" si="6"/>
        <v>0.1277512809524014</v>
      </c>
      <c r="V43" s="100">
        <f t="shared" si="6"/>
        <v>3.294729537212801E-2</v>
      </c>
      <c r="W43" s="101">
        <f t="shared" si="6"/>
        <v>0.16069857632452941</v>
      </c>
      <c r="X43" s="101">
        <f t="shared" si="6"/>
        <v>2.5559791353254542E-2</v>
      </c>
      <c r="Y43" s="101">
        <f t="shared" si="6"/>
        <v>8.7232502480087699E-3</v>
      </c>
      <c r="Z43" s="101">
        <f t="shared" si="6"/>
        <v>6.9976081482595084E-2</v>
      </c>
      <c r="AA43" s="101">
        <f t="shared" si="6"/>
        <v>9.775831496295706E-2</v>
      </c>
      <c r="AB43" s="100">
        <f t="shared" si="6"/>
        <v>4.6910178795231919E-2</v>
      </c>
      <c r="AC43" s="100">
        <f t="shared" si="6"/>
        <v>7.3935188513403791E-2</v>
      </c>
      <c r="AD43" s="100">
        <f t="shared" si="6"/>
        <v>4.0835410996112473E-2</v>
      </c>
      <c r="AE43" s="101">
        <f t="shared" si="6"/>
        <v>0.1616807783047482</v>
      </c>
      <c r="AF43" s="100">
        <f t="shared" si="6"/>
        <v>1.0786508445330129E-2</v>
      </c>
      <c r="AG43" s="100">
        <f t="shared" si="6"/>
        <v>9.9448344123800152E-3</v>
      </c>
      <c r="AH43" s="101">
        <f t="shared" si="6"/>
        <v>2.0731342857710146E-2</v>
      </c>
      <c r="AI43" s="102">
        <f t="shared" si="3"/>
        <v>2.8170734332545515E-2</v>
      </c>
      <c r="AK43" s="98"/>
    </row>
    <row r="44" spans="1:44" ht="14.4" x14ac:dyDescent="0.3">
      <c r="A44" s="79" t="s">
        <v>48</v>
      </c>
      <c r="B44" s="109" t="s">
        <v>24</v>
      </c>
      <c r="C44" s="100">
        <f t="shared" ref="C44:AH44" si="7">C11/$AI11</f>
        <v>0</v>
      </c>
      <c r="D44" s="100">
        <f t="shared" si="7"/>
        <v>1.1314774526731524E-2</v>
      </c>
      <c r="E44" s="100">
        <f t="shared" si="7"/>
        <v>4.8691373734501928E-2</v>
      </c>
      <c r="F44" s="100">
        <f t="shared" si="7"/>
        <v>7.3928184867578682E-4</v>
      </c>
      <c r="G44" s="100">
        <f t="shared" si="7"/>
        <v>0</v>
      </c>
      <c r="H44" s="101">
        <f t="shared" si="7"/>
        <v>6.0745430109909231E-2</v>
      </c>
      <c r="I44" s="100">
        <f t="shared" si="7"/>
        <v>0</v>
      </c>
      <c r="J44" s="100">
        <f t="shared" si="7"/>
        <v>0.29730027421789906</v>
      </c>
      <c r="K44" s="100">
        <f t="shared" si="7"/>
        <v>1.9387393716250752E-2</v>
      </c>
      <c r="L44" s="100">
        <f t="shared" si="7"/>
        <v>1.5252573346172915E-3</v>
      </c>
      <c r="M44" s="101">
        <f t="shared" si="7"/>
        <v>0.3182129252687671</v>
      </c>
      <c r="N44" s="101">
        <f t="shared" si="7"/>
        <v>0.15653534228504809</v>
      </c>
      <c r="O44" s="100">
        <f t="shared" si="7"/>
        <v>5.6035685394385908E-2</v>
      </c>
      <c r="P44" s="100">
        <f t="shared" si="7"/>
        <v>7.0644155339265385E-3</v>
      </c>
      <c r="Q44" s="101">
        <f t="shared" si="7"/>
        <v>6.3100100928312461E-2</v>
      </c>
      <c r="R44" s="100">
        <f t="shared" si="7"/>
        <v>4.4650320595532006E-2</v>
      </c>
      <c r="S44" s="100">
        <f t="shared" si="7"/>
        <v>2.8386879549405906E-2</v>
      </c>
      <c r="T44" s="101">
        <f t="shared" si="7"/>
        <v>7.3037200144937905E-2</v>
      </c>
      <c r="U44" s="100">
        <f t="shared" si="7"/>
        <v>7.7839803566349133E-2</v>
      </c>
      <c r="V44" s="100">
        <f t="shared" si="7"/>
        <v>2.0311924865108997E-2</v>
      </c>
      <c r="W44" s="101">
        <f t="shared" si="7"/>
        <v>9.8151728431458127E-2</v>
      </c>
      <c r="X44" s="101">
        <f t="shared" si="7"/>
        <v>1.3019403711027906E-2</v>
      </c>
      <c r="Y44" s="101">
        <f t="shared" si="7"/>
        <v>6.6592926200355756E-3</v>
      </c>
      <c r="Z44" s="101">
        <f t="shared" si="7"/>
        <v>3.9283705906716676E-2</v>
      </c>
      <c r="AA44" s="101">
        <f t="shared" si="7"/>
        <v>8.4452970202254896E-2</v>
      </c>
      <c r="AB44" s="100">
        <f t="shared" si="7"/>
        <v>3.110040837026937E-2</v>
      </c>
      <c r="AC44" s="100">
        <f t="shared" si="7"/>
        <v>2.55979798804165E-2</v>
      </c>
      <c r="AD44" s="100">
        <f t="shared" si="7"/>
        <v>1.6169596478777196E-2</v>
      </c>
      <c r="AE44" s="101">
        <f t="shared" si="7"/>
        <v>7.2867984729463056E-2</v>
      </c>
      <c r="AF44" s="100">
        <f t="shared" si="7"/>
        <v>7.7726860415226907E-3</v>
      </c>
      <c r="AG44" s="100">
        <f t="shared" si="7"/>
        <v>6.161229620546234E-3</v>
      </c>
      <c r="AH44" s="101">
        <f t="shared" si="7"/>
        <v>1.3933915662068926E-2</v>
      </c>
      <c r="AI44" s="102">
        <f t="shared" si="3"/>
        <v>2.1424069445126433E-2</v>
      </c>
      <c r="AK44" s="98"/>
    </row>
    <row r="45" spans="1:44" ht="14.4" x14ac:dyDescent="0.3">
      <c r="A45" s="79" t="s">
        <v>49</v>
      </c>
      <c r="B45" s="109" t="s">
        <v>25</v>
      </c>
      <c r="C45" s="100">
        <f t="shared" ref="C45:AH45" si="8">C12/$AI12</f>
        <v>2.524266925338332E-2</v>
      </c>
      <c r="D45" s="100">
        <f t="shared" si="8"/>
        <v>7.9535233377980505E-2</v>
      </c>
      <c r="E45" s="100">
        <f t="shared" si="8"/>
        <v>0.12960827752814966</v>
      </c>
      <c r="F45" s="100">
        <f t="shared" si="8"/>
        <v>4.4654655384741742E-3</v>
      </c>
      <c r="G45" s="100">
        <f t="shared" si="8"/>
        <v>0</v>
      </c>
      <c r="H45" s="101">
        <f t="shared" si="8"/>
        <v>0.23885164569798767</v>
      </c>
      <c r="I45" s="100">
        <f t="shared" si="8"/>
        <v>0</v>
      </c>
      <c r="J45" s="100">
        <f t="shared" si="8"/>
        <v>0</v>
      </c>
      <c r="K45" s="100">
        <f t="shared" si="8"/>
        <v>1.1567575191654241E-2</v>
      </c>
      <c r="L45" s="100">
        <f t="shared" si="8"/>
        <v>1.2808743202061587E-5</v>
      </c>
      <c r="M45" s="101">
        <f t="shared" si="8"/>
        <v>1.1580383934856303E-2</v>
      </c>
      <c r="N45" s="101">
        <f t="shared" si="8"/>
        <v>8.4789545172272718E-2</v>
      </c>
      <c r="O45" s="100">
        <f t="shared" si="8"/>
        <v>5.4422160012329843E-2</v>
      </c>
      <c r="P45" s="100">
        <f t="shared" si="8"/>
        <v>4.5081050965916679E-3</v>
      </c>
      <c r="Q45" s="101">
        <f t="shared" si="8"/>
        <v>5.8930265108921506E-2</v>
      </c>
      <c r="R45" s="100">
        <f t="shared" si="8"/>
        <v>6.9007020192182134E-2</v>
      </c>
      <c r="S45" s="100">
        <f t="shared" si="8"/>
        <v>2.9745673055079507E-2</v>
      </c>
      <c r="T45" s="101">
        <f t="shared" si="8"/>
        <v>9.8752693247261658E-2</v>
      </c>
      <c r="U45" s="100">
        <f t="shared" si="8"/>
        <v>0.11751857410734808</v>
      </c>
      <c r="V45" s="100">
        <f t="shared" si="8"/>
        <v>2.587561706070805E-2</v>
      </c>
      <c r="W45" s="101">
        <f t="shared" si="8"/>
        <v>0.14339419116805613</v>
      </c>
      <c r="X45" s="101">
        <f t="shared" si="8"/>
        <v>2.653859245444963E-2</v>
      </c>
      <c r="Y45" s="101">
        <f t="shared" si="8"/>
        <v>8.2883308379153413E-3</v>
      </c>
      <c r="Z45" s="101">
        <f t="shared" si="8"/>
        <v>0.10007399105731832</v>
      </c>
      <c r="AA45" s="101">
        <f t="shared" si="8"/>
        <v>7.8581294416576228E-2</v>
      </c>
      <c r="AB45" s="100">
        <f t="shared" si="8"/>
        <v>4.800709949831812E-2</v>
      </c>
      <c r="AC45" s="100">
        <f t="shared" si="8"/>
        <v>5.2003400355019484E-2</v>
      </c>
      <c r="AD45" s="100">
        <f t="shared" si="8"/>
        <v>3.1991326665028449E-2</v>
      </c>
      <c r="AE45" s="101">
        <f t="shared" si="8"/>
        <v>0.13200182651836609</v>
      </c>
      <c r="AF45" s="100">
        <f t="shared" si="8"/>
        <v>1.238886794223157E-2</v>
      </c>
      <c r="AG45" s="100">
        <f t="shared" si="8"/>
        <v>5.8283724437869439E-3</v>
      </c>
      <c r="AH45" s="101">
        <f t="shared" si="8"/>
        <v>1.8217240386018515E-2</v>
      </c>
      <c r="AI45" s="102">
        <f t="shared" si="3"/>
        <v>6.3045984693948778E-3</v>
      </c>
      <c r="AK45" s="98"/>
      <c r="AQ45"/>
      <c r="AR45"/>
    </row>
    <row r="46" spans="1:44" ht="14.4" x14ac:dyDescent="0.3">
      <c r="A46" s="79" t="s">
        <v>50</v>
      </c>
      <c r="B46" s="109" t="s">
        <v>26</v>
      </c>
      <c r="C46" s="100">
        <f t="shared" ref="C46:AH46" si="9">C13/$AI13</f>
        <v>2.1802918904219194E-2</v>
      </c>
      <c r="D46" s="100">
        <f t="shared" si="9"/>
        <v>5.6473136358862065E-2</v>
      </c>
      <c r="E46" s="100">
        <f t="shared" si="9"/>
        <v>5.0448148514410887E-2</v>
      </c>
      <c r="F46" s="100">
        <f t="shared" si="9"/>
        <v>1.4670069089188528E-4</v>
      </c>
      <c r="G46" s="100">
        <f t="shared" si="9"/>
        <v>0</v>
      </c>
      <c r="H46" s="101">
        <f t="shared" si="9"/>
        <v>0.12887090446838406</v>
      </c>
      <c r="I46" s="100">
        <f t="shared" si="9"/>
        <v>0</v>
      </c>
      <c r="J46" s="100">
        <f t="shared" si="9"/>
        <v>0</v>
      </c>
      <c r="K46" s="100">
        <f t="shared" si="9"/>
        <v>3.2968279223853321E-2</v>
      </c>
      <c r="L46" s="100">
        <f t="shared" si="9"/>
        <v>9.5138237225097079E-4</v>
      </c>
      <c r="M46" s="101">
        <f t="shared" si="9"/>
        <v>3.3919661596104295E-2</v>
      </c>
      <c r="N46" s="101">
        <f t="shared" si="9"/>
        <v>1.9492808595705076E-2</v>
      </c>
      <c r="O46" s="100">
        <f t="shared" si="9"/>
        <v>0.37951061290860888</v>
      </c>
      <c r="P46" s="100">
        <f t="shared" si="9"/>
        <v>2.3856578597448554E-3</v>
      </c>
      <c r="Q46" s="101">
        <f t="shared" si="9"/>
        <v>0.38189627076835364</v>
      </c>
      <c r="R46" s="100">
        <f t="shared" si="9"/>
        <v>4.4040290181573377E-2</v>
      </c>
      <c r="S46" s="100">
        <f t="shared" si="9"/>
        <v>1.5387067912448043E-2</v>
      </c>
      <c r="T46" s="101">
        <f t="shared" si="9"/>
        <v>5.9427358094021415E-2</v>
      </c>
      <c r="U46" s="100">
        <f t="shared" si="9"/>
        <v>6.7169701072290242E-2</v>
      </c>
      <c r="V46" s="100">
        <f t="shared" si="9"/>
        <v>1.2256614708098679E-2</v>
      </c>
      <c r="W46" s="101">
        <f t="shared" si="9"/>
        <v>7.9426315780388917E-2</v>
      </c>
      <c r="X46" s="101">
        <f t="shared" si="9"/>
        <v>1.8460247900381463E-2</v>
      </c>
      <c r="Y46" s="101">
        <f t="shared" si="9"/>
        <v>9.0351956160040544E-3</v>
      </c>
      <c r="Z46" s="101">
        <f t="shared" si="9"/>
        <v>6.3163505645422016E-2</v>
      </c>
      <c r="AA46" s="101">
        <f t="shared" si="9"/>
        <v>7.7194055767603756E-2</v>
      </c>
      <c r="AB46" s="100">
        <f t="shared" si="9"/>
        <v>5.0990593091671171E-2</v>
      </c>
      <c r="AC46" s="100">
        <f t="shared" si="9"/>
        <v>4.0044657358761351E-2</v>
      </c>
      <c r="AD46" s="100">
        <f t="shared" si="9"/>
        <v>2.4051083255784419E-2</v>
      </c>
      <c r="AE46" s="101">
        <f t="shared" si="9"/>
        <v>0.11508633370621696</v>
      </c>
      <c r="AF46" s="100">
        <f t="shared" si="9"/>
        <v>9.0041319040161712E-3</v>
      </c>
      <c r="AG46" s="100">
        <f t="shared" si="9"/>
        <v>5.0232101573980401E-3</v>
      </c>
      <c r="AH46" s="101">
        <f t="shared" si="9"/>
        <v>1.4027342061414214E-2</v>
      </c>
      <c r="AI46" s="102">
        <f t="shared" si="3"/>
        <v>1.040626480280432E-2</v>
      </c>
      <c r="AK46" s="98"/>
      <c r="AQ46"/>
      <c r="AR46"/>
    </row>
    <row r="47" spans="1:44" ht="14.4" x14ac:dyDescent="0.3">
      <c r="A47" s="79" t="s">
        <v>51</v>
      </c>
      <c r="B47" s="109" t="s">
        <v>27</v>
      </c>
      <c r="C47" s="100">
        <f t="shared" ref="C47:AH47" si="10">C14/$AI14</f>
        <v>0</v>
      </c>
      <c r="D47" s="100">
        <f t="shared" si="10"/>
        <v>1.1145617397626586E-2</v>
      </c>
      <c r="E47" s="100">
        <f t="shared" si="10"/>
        <v>4.1083577802115988E-2</v>
      </c>
      <c r="F47" s="100">
        <f t="shared" si="10"/>
        <v>5.0105988819446252E-4</v>
      </c>
      <c r="G47" s="100">
        <f t="shared" si="10"/>
        <v>0</v>
      </c>
      <c r="H47" s="101">
        <f t="shared" si="10"/>
        <v>5.2730255087937029E-2</v>
      </c>
      <c r="I47" s="100">
        <f t="shared" si="10"/>
        <v>0</v>
      </c>
      <c r="J47" s="100">
        <f t="shared" si="10"/>
        <v>0</v>
      </c>
      <c r="K47" s="100">
        <f t="shared" si="10"/>
        <v>0.40146974188925966</v>
      </c>
      <c r="L47" s="100">
        <f t="shared" si="10"/>
        <v>6.0506463716786465E-7</v>
      </c>
      <c r="M47" s="101">
        <f t="shared" si="10"/>
        <v>0.40147034695389688</v>
      </c>
      <c r="N47" s="101">
        <f t="shared" si="10"/>
        <v>0.11197063390646354</v>
      </c>
      <c r="O47" s="100">
        <f t="shared" si="10"/>
        <v>1.8428962365255964E-2</v>
      </c>
      <c r="P47" s="100">
        <f t="shared" si="10"/>
        <v>8.8698158598093605E-3</v>
      </c>
      <c r="Q47" s="101">
        <f t="shared" si="10"/>
        <v>2.7298778225065323E-2</v>
      </c>
      <c r="R47" s="100">
        <f t="shared" si="10"/>
        <v>2.8625800151570839E-2</v>
      </c>
      <c r="S47" s="100">
        <f t="shared" si="10"/>
        <v>1.3204605790056327E-2</v>
      </c>
      <c r="T47" s="101">
        <f t="shared" si="10"/>
        <v>4.1830405941627173E-2</v>
      </c>
      <c r="U47" s="100">
        <f t="shared" si="10"/>
        <v>7.8350481241405839E-2</v>
      </c>
      <c r="V47" s="100">
        <f t="shared" si="10"/>
        <v>2.5910906552150528E-2</v>
      </c>
      <c r="W47" s="101">
        <f t="shared" si="10"/>
        <v>0.10426138779355637</v>
      </c>
      <c r="X47" s="101">
        <f t="shared" si="10"/>
        <v>1.7478181219222132E-2</v>
      </c>
      <c r="Y47" s="101">
        <f t="shared" si="10"/>
        <v>5.5731016548287273E-3</v>
      </c>
      <c r="Z47" s="101">
        <f t="shared" si="10"/>
        <v>4.4798791878591634E-2</v>
      </c>
      <c r="AA47" s="101">
        <f t="shared" si="10"/>
        <v>9.1712858249526671E-2</v>
      </c>
      <c r="AB47" s="100">
        <f t="shared" si="10"/>
        <v>3.5970840297478761E-2</v>
      </c>
      <c r="AC47" s="100">
        <f t="shared" si="10"/>
        <v>3.5403852629724453E-2</v>
      </c>
      <c r="AD47" s="100">
        <f t="shared" si="10"/>
        <v>1.9949144927180678E-2</v>
      </c>
      <c r="AE47" s="101">
        <f t="shared" si="10"/>
        <v>9.1323837854383902E-2</v>
      </c>
      <c r="AF47" s="100">
        <f t="shared" si="10"/>
        <v>7.8956169647877474E-3</v>
      </c>
      <c r="AG47" s="100">
        <f t="shared" si="10"/>
        <v>1.6558042701128952E-3</v>
      </c>
      <c r="AH47" s="101">
        <f t="shared" si="10"/>
        <v>9.5514212349006433E-3</v>
      </c>
      <c r="AI47" s="102">
        <f t="shared" si="3"/>
        <v>1.3399047001380539E-2</v>
      </c>
      <c r="AK47" s="98"/>
      <c r="AQ47"/>
      <c r="AR47"/>
    </row>
    <row r="48" spans="1:44" ht="14.4" x14ac:dyDescent="0.3">
      <c r="A48" s="79" t="s">
        <v>52</v>
      </c>
      <c r="B48" s="109" t="s">
        <v>28</v>
      </c>
      <c r="C48" s="100">
        <f t="shared" ref="C48:AH48" si="11">C15/$AI15</f>
        <v>1.2781330173882296E-2</v>
      </c>
      <c r="D48" s="100">
        <f t="shared" si="11"/>
        <v>2.2581645970953027E-2</v>
      </c>
      <c r="E48" s="100">
        <f t="shared" si="11"/>
        <v>5.2139227257117796E-2</v>
      </c>
      <c r="F48" s="100">
        <f t="shared" si="11"/>
        <v>7.5224562668634162E-5</v>
      </c>
      <c r="G48" s="100">
        <f t="shared" si="11"/>
        <v>0</v>
      </c>
      <c r="H48" s="101">
        <f t="shared" si="11"/>
        <v>8.7577427964621743E-2</v>
      </c>
      <c r="I48" s="100">
        <f t="shared" si="11"/>
        <v>0</v>
      </c>
      <c r="J48" s="100">
        <f t="shared" si="11"/>
        <v>0</v>
      </c>
      <c r="K48" s="100">
        <f t="shared" si="11"/>
        <v>5.7492519337060087E-3</v>
      </c>
      <c r="L48" s="100">
        <f t="shared" si="11"/>
        <v>0</v>
      </c>
      <c r="M48" s="101">
        <f t="shared" si="11"/>
        <v>5.7492519337060087E-3</v>
      </c>
      <c r="N48" s="101">
        <f t="shared" si="11"/>
        <v>1.7260767962317215E-2</v>
      </c>
      <c r="O48" s="100">
        <f t="shared" si="11"/>
        <v>0.48874367856789741</v>
      </c>
      <c r="P48" s="100">
        <f t="shared" si="11"/>
        <v>2.4791499885442902E-3</v>
      </c>
      <c r="Q48" s="101">
        <f t="shared" si="11"/>
        <v>0.49122282855644167</v>
      </c>
      <c r="R48" s="100">
        <f t="shared" si="11"/>
        <v>7.3546370672825018E-2</v>
      </c>
      <c r="S48" s="100">
        <f t="shared" si="11"/>
        <v>1.4913907672161213E-2</v>
      </c>
      <c r="T48" s="101">
        <f t="shared" si="11"/>
        <v>8.8460278344986223E-2</v>
      </c>
      <c r="U48" s="100">
        <f t="shared" si="11"/>
        <v>5.3778322665037549E-2</v>
      </c>
      <c r="V48" s="100">
        <f t="shared" si="11"/>
        <v>1.24752548481018E-2</v>
      </c>
      <c r="W48" s="101">
        <f t="shared" si="11"/>
        <v>6.6253577513139345E-2</v>
      </c>
      <c r="X48" s="101">
        <f t="shared" si="11"/>
        <v>1.580660880796805E-2</v>
      </c>
      <c r="Y48" s="101">
        <f t="shared" si="11"/>
        <v>4.2712700493378235E-3</v>
      </c>
      <c r="Z48" s="101">
        <f t="shared" si="11"/>
        <v>5.4757049886980519E-2</v>
      </c>
      <c r="AA48" s="101">
        <f t="shared" si="11"/>
        <v>7.0382910575451818E-2</v>
      </c>
      <c r="AB48" s="100">
        <f t="shared" si="11"/>
        <v>3.6478289417411519E-2</v>
      </c>
      <c r="AC48" s="100">
        <f t="shared" si="11"/>
        <v>3.1518206749926135E-2</v>
      </c>
      <c r="AD48" s="100">
        <f t="shared" si="11"/>
        <v>1.909197860595685E-2</v>
      </c>
      <c r="AE48" s="101">
        <f t="shared" si="11"/>
        <v>8.7088474773294511E-2</v>
      </c>
      <c r="AF48" s="100">
        <f t="shared" si="11"/>
        <v>8.653182940862883E-3</v>
      </c>
      <c r="AG48" s="100">
        <f t="shared" si="11"/>
        <v>2.5163706908921226E-3</v>
      </c>
      <c r="AH48" s="101">
        <f t="shared" si="11"/>
        <v>1.1169553631755006E-2</v>
      </c>
      <c r="AI48" s="102">
        <f t="shared" si="3"/>
        <v>7.1430368517419679E-3</v>
      </c>
      <c r="AK48" s="98"/>
      <c r="AQ48"/>
      <c r="AR48"/>
    </row>
    <row r="49" spans="1:44" ht="14.4" x14ac:dyDescent="0.3">
      <c r="A49" s="79" t="s">
        <v>53</v>
      </c>
      <c r="B49" s="109" t="s">
        <v>29</v>
      </c>
      <c r="C49" s="100">
        <f t="shared" ref="C49:AH49" si="12">C16/$AI16</f>
        <v>2.1729927252442726E-2</v>
      </c>
      <c r="D49" s="100">
        <f t="shared" si="12"/>
        <v>5.7966391154914892E-2</v>
      </c>
      <c r="E49" s="100">
        <f t="shared" si="12"/>
        <v>7.6062089816853848E-2</v>
      </c>
      <c r="F49" s="100">
        <f t="shared" si="12"/>
        <v>7.6155623274276878E-4</v>
      </c>
      <c r="G49" s="100">
        <f t="shared" si="12"/>
        <v>0</v>
      </c>
      <c r="H49" s="101">
        <f t="shared" si="12"/>
        <v>0.15651996445695424</v>
      </c>
      <c r="I49" s="100">
        <f t="shared" si="12"/>
        <v>0</v>
      </c>
      <c r="J49" s="100">
        <f t="shared" si="12"/>
        <v>0</v>
      </c>
      <c r="K49" s="100">
        <f t="shared" si="12"/>
        <v>1.4747632730897259E-2</v>
      </c>
      <c r="L49" s="100">
        <f t="shared" si="12"/>
        <v>0</v>
      </c>
      <c r="M49" s="101">
        <f t="shared" si="12"/>
        <v>1.4747632730897259E-2</v>
      </c>
      <c r="N49" s="101">
        <f t="shared" si="12"/>
        <v>0.10542978940049996</v>
      </c>
      <c r="O49" s="100">
        <f t="shared" si="12"/>
        <v>2.5998234729265417E-2</v>
      </c>
      <c r="P49" s="100">
        <f t="shared" si="12"/>
        <v>5.7591108281074164E-3</v>
      </c>
      <c r="Q49" s="101">
        <f t="shared" si="12"/>
        <v>3.1757345557372842E-2</v>
      </c>
      <c r="R49" s="100">
        <f t="shared" si="12"/>
        <v>5.1106712341665542E-2</v>
      </c>
      <c r="S49" s="100">
        <f t="shared" si="12"/>
        <v>3.8380790523091193E-2</v>
      </c>
      <c r="T49" s="101">
        <f t="shared" si="12"/>
        <v>8.9487502864756735E-2</v>
      </c>
      <c r="U49" s="100">
        <f t="shared" si="12"/>
        <v>0.11361503076082018</v>
      </c>
      <c r="V49" s="100">
        <f t="shared" si="12"/>
        <v>3.4711936517694421E-2</v>
      </c>
      <c r="W49" s="101">
        <f t="shared" si="12"/>
        <v>0.1483269672785146</v>
      </c>
      <c r="X49" s="101">
        <f t="shared" si="12"/>
        <v>3.0029154346873352E-2</v>
      </c>
      <c r="Y49" s="101">
        <f t="shared" si="12"/>
        <v>1.3886015091462513E-2</v>
      </c>
      <c r="Z49" s="101">
        <f t="shared" si="12"/>
        <v>9.9824060419134969E-2</v>
      </c>
      <c r="AA49" s="101">
        <f t="shared" si="12"/>
        <v>9.5163879218298178E-2</v>
      </c>
      <c r="AB49" s="100">
        <f t="shared" si="12"/>
        <v>8.1537606822166292E-2</v>
      </c>
      <c r="AC49" s="100">
        <f t="shared" si="12"/>
        <v>7.0112617793225043E-2</v>
      </c>
      <c r="AD49" s="100">
        <f t="shared" si="12"/>
        <v>4.2028727885396626E-2</v>
      </c>
      <c r="AE49" s="101">
        <f t="shared" si="12"/>
        <v>0.19367895250078798</v>
      </c>
      <c r="AF49" s="100">
        <f t="shared" si="12"/>
        <v>1.4252568586560977E-2</v>
      </c>
      <c r="AG49" s="100">
        <f t="shared" si="12"/>
        <v>6.8961675478864167E-3</v>
      </c>
      <c r="AH49" s="101">
        <f t="shared" si="12"/>
        <v>2.1148736134447396E-2</v>
      </c>
      <c r="AI49" s="102">
        <f t="shared" ref="AI49:AI64" si="13">AI16/$AI$32</f>
        <v>8.3048795093668311E-3</v>
      </c>
      <c r="AK49" s="98"/>
      <c r="AQ49"/>
      <c r="AR49"/>
    </row>
    <row r="50" spans="1:44" ht="14.4" x14ac:dyDescent="0.3">
      <c r="A50" s="79" t="s">
        <v>54</v>
      </c>
      <c r="B50" s="109" t="s">
        <v>30</v>
      </c>
      <c r="C50" s="100">
        <f t="shared" ref="C50:AH50" si="14">C17/$AI17</f>
        <v>3.5013128762788987E-3</v>
      </c>
      <c r="D50" s="100">
        <f t="shared" si="14"/>
        <v>6.172005858389671E-2</v>
      </c>
      <c r="E50" s="100">
        <f t="shared" si="14"/>
        <v>0.28647944762911831</v>
      </c>
      <c r="F50" s="100">
        <f t="shared" si="14"/>
        <v>8.2674765243198413E-5</v>
      </c>
      <c r="G50" s="100">
        <f t="shared" si="14"/>
        <v>0</v>
      </c>
      <c r="H50" s="101">
        <f t="shared" si="14"/>
        <v>0.35178349385453717</v>
      </c>
      <c r="I50" s="100">
        <f t="shared" si="14"/>
        <v>0</v>
      </c>
      <c r="J50" s="100">
        <f t="shared" si="14"/>
        <v>0</v>
      </c>
      <c r="K50" s="100">
        <f t="shared" si="14"/>
        <v>1.4013468338063446E-2</v>
      </c>
      <c r="L50" s="100">
        <f t="shared" si="14"/>
        <v>0</v>
      </c>
      <c r="M50" s="101">
        <f t="shared" si="14"/>
        <v>1.4013468338063446E-2</v>
      </c>
      <c r="N50" s="101">
        <f t="shared" si="14"/>
        <v>0.14244334931719585</v>
      </c>
      <c r="O50" s="100">
        <f t="shared" si="14"/>
        <v>3.7662645465821418E-2</v>
      </c>
      <c r="P50" s="100">
        <f t="shared" si="14"/>
        <v>2.9059555591054637E-3</v>
      </c>
      <c r="Q50" s="101">
        <f t="shared" si="14"/>
        <v>4.0568601024926869E-2</v>
      </c>
      <c r="R50" s="100">
        <f t="shared" si="14"/>
        <v>5.4201570457161709E-2</v>
      </c>
      <c r="S50" s="100">
        <f t="shared" si="14"/>
        <v>8.3725804002601281E-3</v>
      </c>
      <c r="T50" s="101">
        <f t="shared" si="14"/>
        <v>6.2574150857421823E-2</v>
      </c>
      <c r="U50" s="100">
        <f t="shared" si="14"/>
        <v>8.3385534511889528E-2</v>
      </c>
      <c r="V50" s="100">
        <f t="shared" si="14"/>
        <v>2.4029253678106523E-2</v>
      </c>
      <c r="W50" s="101">
        <f t="shared" si="14"/>
        <v>0.10741478818999604</v>
      </c>
      <c r="X50" s="101">
        <f t="shared" si="14"/>
        <v>1.8315200431814851E-2</v>
      </c>
      <c r="Y50" s="101">
        <f t="shared" si="14"/>
        <v>1.5864481962922349E-2</v>
      </c>
      <c r="Z50" s="101">
        <f t="shared" si="14"/>
        <v>6.3892176891383351E-2</v>
      </c>
      <c r="AA50" s="101">
        <f t="shared" si="14"/>
        <v>6.8017411969250513E-2</v>
      </c>
      <c r="AB50" s="100">
        <f t="shared" si="14"/>
        <v>2.6218540950748732E-2</v>
      </c>
      <c r="AC50" s="100">
        <f t="shared" si="14"/>
        <v>5.5365986622245775E-2</v>
      </c>
      <c r="AD50" s="100">
        <f t="shared" si="14"/>
        <v>2.1052476319795121E-2</v>
      </c>
      <c r="AE50" s="101">
        <f t="shared" si="14"/>
        <v>0.10263700389278962</v>
      </c>
      <c r="AF50" s="100">
        <f t="shared" si="14"/>
        <v>9.4732959689313653E-3</v>
      </c>
      <c r="AG50" s="100">
        <f t="shared" si="14"/>
        <v>3.0025773007668105E-3</v>
      </c>
      <c r="AH50" s="101">
        <f t="shared" si="14"/>
        <v>1.2475873269698175E-2</v>
      </c>
      <c r="AI50" s="102">
        <f t="shared" si="13"/>
        <v>1.9236909972048889E-2</v>
      </c>
      <c r="AK50" s="98"/>
      <c r="AQ50"/>
      <c r="AR50"/>
    </row>
    <row r="51" spans="1:44" ht="14.4" x14ac:dyDescent="0.3">
      <c r="A51" s="79" t="s">
        <v>55</v>
      </c>
      <c r="B51" s="110" t="s">
        <v>31</v>
      </c>
      <c r="C51" s="100">
        <f t="shared" ref="C51:AH51" si="15">C18/$AI18</f>
        <v>0.10819745956463619</v>
      </c>
      <c r="D51" s="100">
        <f t="shared" si="15"/>
        <v>8.9958935382216762E-2</v>
      </c>
      <c r="E51" s="100">
        <f t="shared" si="15"/>
        <v>6.0551827588342544E-2</v>
      </c>
      <c r="F51" s="100">
        <f t="shared" si="15"/>
        <v>3.5642827161983328E-4</v>
      </c>
      <c r="G51" s="100">
        <f t="shared" si="15"/>
        <v>0</v>
      </c>
      <c r="H51" s="101">
        <f t="shared" si="15"/>
        <v>0.25906465080681534</v>
      </c>
      <c r="I51" s="100">
        <f t="shared" si="15"/>
        <v>0</v>
      </c>
      <c r="J51" s="100">
        <f t="shared" si="15"/>
        <v>0</v>
      </c>
      <c r="K51" s="100">
        <f t="shared" si="15"/>
        <v>0</v>
      </c>
      <c r="L51" s="100">
        <f t="shared" si="15"/>
        <v>0</v>
      </c>
      <c r="M51" s="101">
        <f t="shared" si="15"/>
        <v>0</v>
      </c>
      <c r="N51" s="101">
        <f t="shared" si="15"/>
        <v>0.15285208540765824</v>
      </c>
      <c r="O51" s="100">
        <f t="shared" si="15"/>
        <v>3.8691274852800342E-2</v>
      </c>
      <c r="P51" s="100">
        <f t="shared" si="15"/>
        <v>3.0313473729841746E-3</v>
      </c>
      <c r="Q51" s="101">
        <f t="shared" si="15"/>
        <v>4.1722622225784517E-2</v>
      </c>
      <c r="R51" s="100">
        <f t="shared" si="15"/>
        <v>5.5309541268388031E-2</v>
      </c>
      <c r="S51" s="100">
        <f t="shared" si="15"/>
        <v>2.6087699679871217E-2</v>
      </c>
      <c r="T51" s="101">
        <f t="shared" si="15"/>
        <v>8.1397240948259258E-2</v>
      </c>
      <c r="U51" s="100">
        <f t="shared" si="15"/>
        <v>8.7352263661693783E-2</v>
      </c>
      <c r="V51" s="100">
        <f t="shared" si="15"/>
        <v>9.0697872617594415E-3</v>
      </c>
      <c r="W51" s="101">
        <f t="shared" si="15"/>
        <v>9.6422050923453212E-2</v>
      </c>
      <c r="X51" s="101">
        <f t="shared" si="15"/>
        <v>2.6484262988348817E-2</v>
      </c>
      <c r="Y51" s="101">
        <f t="shared" si="15"/>
        <v>7.0198573988601532E-3</v>
      </c>
      <c r="Z51" s="101">
        <f t="shared" si="15"/>
        <v>8.0284633036989295E-2</v>
      </c>
      <c r="AA51" s="101">
        <f t="shared" si="15"/>
        <v>8.0358708104862397E-2</v>
      </c>
      <c r="AB51" s="100">
        <f t="shared" si="15"/>
        <v>5.1392791359592752E-2</v>
      </c>
      <c r="AC51" s="100">
        <f t="shared" si="15"/>
        <v>6.7286879995955617E-2</v>
      </c>
      <c r="AD51" s="100">
        <f t="shared" si="15"/>
        <v>3.7130908126327682E-2</v>
      </c>
      <c r="AE51" s="101">
        <f t="shared" si="15"/>
        <v>0.15581057948187607</v>
      </c>
      <c r="AF51" s="100">
        <f t="shared" si="15"/>
        <v>1.2851008252253064E-2</v>
      </c>
      <c r="AG51" s="100">
        <f t="shared" si="15"/>
        <v>5.7323004248397338E-3</v>
      </c>
      <c r="AH51" s="101">
        <f t="shared" si="15"/>
        <v>1.8583308677092798E-2</v>
      </c>
      <c r="AI51" s="102">
        <f t="shared" si="13"/>
        <v>3.7385762383261695E-3</v>
      </c>
      <c r="AK51" s="98"/>
      <c r="AQ51"/>
      <c r="AR51"/>
    </row>
    <row r="52" spans="1:44" ht="14.4" x14ac:dyDescent="0.3">
      <c r="A52" s="77" t="s">
        <v>56</v>
      </c>
      <c r="B52" s="110" t="s">
        <v>32</v>
      </c>
      <c r="C52" s="100">
        <f t="shared" ref="C52:AH52" si="16">C19/$AI19</f>
        <v>8.7064697391061596E-2</v>
      </c>
      <c r="D52" s="100">
        <f t="shared" si="16"/>
        <v>0.11874690747013333</v>
      </c>
      <c r="E52" s="100">
        <f t="shared" si="16"/>
        <v>6.4887532435202053E-2</v>
      </c>
      <c r="F52" s="100">
        <f t="shared" si="16"/>
        <v>5.3039586984711894E-4</v>
      </c>
      <c r="G52" s="100">
        <f t="shared" si="16"/>
        <v>0</v>
      </c>
      <c r="H52" s="101">
        <f t="shared" si="16"/>
        <v>0.27122953316624415</v>
      </c>
      <c r="I52" s="100">
        <f t="shared" si="16"/>
        <v>0</v>
      </c>
      <c r="J52" s="100">
        <f t="shared" si="16"/>
        <v>0</v>
      </c>
      <c r="K52" s="100">
        <f t="shared" si="16"/>
        <v>8.9325374365807619E-3</v>
      </c>
      <c r="L52" s="100">
        <f t="shared" si="16"/>
        <v>0</v>
      </c>
      <c r="M52" s="101">
        <f t="shared" si="16"/>
        <v>8.9325374365807619E-3</v>
      </c>
      <c r="N52" s="101">
        <f t="shared" si="16"/>
        <v>2.3668942921166926E-2</v>
      </c>
      <c r="O52" s="100">
        <f t="shared" si="16"/>
        <v>2.98936250714457E-2</v>
      </c>
      <c r="P52" s="100">
        <f t="shared" si="16"/>
        <v>4.7975112175470879E-3</v>
      </c>
      <c r="Q52" s="101">
        <f t="shared" si="16"/>
        <v>3.4691136288992799E-2</v>
      </c>
      <c r="R52" s="100">
        <f t="shared" si="16"/>
        <v>7.9766202640988521E-2</v>
      </c>
      <c r="S52" s="100">
        <f t="shared" si="16"/>
        <v>1.248028991686392E-2</v>
      </c>
      <c r="T52" s="101">
        <f t="shared" si="16"/>
        <v>9.2246492557852458E-2</v>
      </c>
      <c r="U52" s="100">
        <f t="shared" si="16"/>
        <v>9.8218748286601112E-2</v>
      </c>
      <c r="V52" s="100">
        <f t="shared" si="16"/>
        <v>3.6113732906012483E-2</v>
      </c>
      <c r="W52" s="101">
        <f t="shared" si="16"/>
        <v>0.13433248119261357</v>
      </c>
      <c r="X52" s="101">
        <f t="shared" si="16"/>
        <v>2.8445052323250286E-2</v>
      </c>
      <c r="Y52" s="101">
        <f t="shared" si="16"/>
        <v>6.8761185202221142E-3</v>
      </c>
      <c r="Z52" s="101">
        <f t="shared" si="16"/>
        <v>9.9172363738900232E-2</v>
      </c>
      <c r="AA52" s="101">
        <f t="shared" si="16"/>
        <v>8.3900661904114437E-2</v>
      </c>
      <c r="AB52" s="100">
        <f t="shared" si="16"/>
        <v>6.9590829981040866E-2</v>
      </c>
      <c r="AC52" s="100">
        <f t="shared" si="16"/>
        <v>7.7903845398494057E-2</v>
      </c>
      <c r="AD52" s="100">
        <f t="shared" si="16"/>
        <v>4.4135939941472635E-2</v>
      </c>
      <c r="AE52" s="101">
        <f t="shared" si="16"/>
        <v>0.19163061532100759</v>
      </c>
      <c r="AF52" s="100">
        <f t="shared" si="16"/>
        <v>1.3727709408530254E-2</v>
      </c>
      <c r="AG52" s="100">
        <f t="shared" si="16"/>
        <v>1.1146355220524271E-2</v>
      </c>
      <c r="AH52" s="101">
        <f t="shared" si="16"/>
        <v>2.4874064629054522E-2</v>
      </c>
      <c r="AI52" s="102">
        <f t="shared" si="13"/>
        <v>7.1039741224070817E-3</v>
      </c>
      <c r="AK52" s="98"/>
      <c r="AQ52"/>
      <c r="AR52"/>
    </row>
    <row r="53" spans="1:44" ht="14.4" x14ac:dyDescent="0.3">
      <c r="A53" s="79" t="s">
        <v>57</v>
      </c>
      <c r="B53" s="110" t="s">
        <v>33</v>
      </c>
      <c r="C53" s="100">
        <f t="shared" ref="C53:AH53" si="17">C20/$AI20</f>
        <v>0.11265811879299995</v>
      </c>
      <c r="D53" s="100">
        <f t="shared" si="17"/>
        <v>9.5162542262593158E-2</v>
      </c>
      <c r="E53" s="100">
        <f t="shared" si="17"/>
        <v>3.2507735297822526E-2</v>
      </c>
      <c r="F53" s="100">
        <f t="shared" si="17"/>
        <v>1.4459848836323675E-4</v>
      </c>
      <c r="G53" s="100">
        <f t="shared" si="17"/>
        <v>0</v>
      </c>
      <c r="H53" s="101">
        <f t="shared" si="17"/>
        <v>0.24047299484177884</v>
      </c>
      <c r="I53" s="100">
        <f t="shared" si="17"/>
        <v>4.6396950841932779E-6</v>
      </c>
      <c r="J53" s="100">
        <f t="shared" si="17"/>
        <v>0</v>
      </c>
      <c r="K53" s="100">
        <f t="shared" si="17"/>
        <v>7.1067178136001857E-3</v>
      </c>
      <c r="L53" s="100">
        <f t="shared" si="17"/>
        <v>4.3406331983876788E-4</v>
      </c>
      <c r="M53" s="101">
        <f t="shared" si="17"/>
        <v>7.5454208285231465E-3</v>
      </c>
      <c r="N53" s="101">
        <f t="shared" si="17"/>
        <v>4.5266938167018704E-2</v>
      </c>
      <c r="O53" s="100">
        <f t="shared" si="17"/>
        <v>2.2119350234412798E-2</v>
      </c>
      <c r="P53" s="100">
        <f t="shared" si="17"/>
        <v>6.125785319565832E-3</v>
      </c>
      <c r="Q53" s="101">
        <f t="shared" si="17"/>
        <v>2.8245135553978631E-2</v>
      </c>
      <c r="R53" s="100">
        <f t="shared" si="17"/>
        <v>8.1172028630094914E-2</v>
      </c>
      <c r="S53" s="100">
        <f t="shared" si="17"/>
        <v>9.6385416690954375E-3</v>
      </c>
      <c r="T53" s="101">
        <f t="shared" si="17"/>
        <v>9.0810570299190346E-2</v>
      </c>
      <c r="U53" s="100">
        <f t="shared" si="17"/>
        <v>0.12367712032586733</v>
      </c>
      <c r="V53" s="100">
        <f t="shared" si="17"/>
        <v>2.9151274739667211E-2</v>
      </c>
      <c r="W53" s="101">
        <f t="shared" si="17"/>
        <v>0.15282839506553456</v>
      </c>
      <c r="X53" s="101">
        <f t="shared" si="17"/>
        <v>2.6977864829112849E-2</v>
      </c>
      <c r="Y53" s="101">
        <f t="shared" si="17"/>
        <v>9.4685712749232945E-3</v>
      </c>
      <c r="Z53" s="101">
        <f t="shared" si="17"/>
        <v>0.13266072243105947</v>
      </c>
      <c r="AA53" s="101">
        <f t="shared" si="17"/>
        <v>8.4235116905581969E-2</v>
      </c>
      <c r="AB53" s="100">
        <f t="shared" si="17"/>
        <v>7.040864086133107E-2</v>
      </c>
      <c r="AC53" s="100">
        <f t="shared" si="17"/>
        <v>5.6139449928962096E-2</v>
      </c>
      <c r="AD53" s="100">
        <f t="shared" si="17"/>
        <v>3.3076454293352459E-2</v>
      </c>
      <c r="AE53" s="101">
        <f t="shared" si="17"/>
        <v>0.15962454508364565</v>
      </c>
      <c r="AF53" s="100">
        <f t="shared" si="17"/>
        <v>1.5794547314355367E-2</v>
      </c>
      <c r="AG53" s="100">
        <f t="shared" si="17"/>
        <v>6.069177405297276E-3</v>
      </c>
      <c r="AH53" s="101">
        <f t="shared" si="17"/>
        <v>2.1863724719652648E-2</v>
      </c>
      <c r="AI53" s="102">
        <f t="shared" si="13"/>
        <v>1.4346238928068172E-2</v>
      </c>
      <c r="AK53" s="98"/>
      <c r="AQ53"/>
      <c r="AR53"/>
    </row>
    <row r="54" spans="1:44" ht="14.4" x14ac:dyDescent="0.3">
      <c r="A54" s="77" t="s">
        <v>58</v>
      </c>
      <c r="B54" s="110" t="s">
        <v>34</v>
      </c>
      <c r="C54" s="100">
        <f t="shared" ref="C54:AH54" si="18">C21/$AI21</f>
        <v>7.337540361248511E-2</v>
      </c>
      <c r="D54" s="100">
        <f t="shared" si="18"/>
        <v>0.14727647860704277</v>
      </c>
      <c r="E54" s="100">
        <f t="shared" si="18"/>
        <v>4.4706812773380719E-2</v>
      </c>
      <c r="F54" s="100">
        <f t="shared" si="18"/>
        <v>6.5811723148890902E-3</v>
      </c>
      <c r="G54" s="100">
        <f t="shared" si="18"/>
        <v>0</v>
      </c>
      <c r="H54" s="101">
        <f t="shared" si="18"/>
        <v>0.27193986730779768</v>
      </c>
      <c r="I54" s="100">
        <f t="shared" si="18"/>
        <v>0</v>
      </c>
      <c r="J54" s="100">
        <f t="shared" si="18"/>
        <v>0</v>
      </c>
      <c r="K54" s="100">
        <f t="shared" si="18"/>
        <v>0</v>
      </c>
      <c r="L54" s="100">
        <f t="shared" si="18"/>
        <v>9.8910075598517572E-3</v>
      </c>
      <c r="M54" s="101">
        <f t="shared" si="18"/>
        <v>9.8910075598517572E-3</v>
      </c>
      <c r="N54" s="101">
        <f t="shared" si="18"/>
        <v>0.2194567479243201</v>
      </c>
      <c r="O54" s="100">
        <f t="shared" si="18"/>
        <v>3.8961537756737205E-2</v>
      </c>
      <c r="P54" s="100">
        <f t="shared" si="18"/>
        <v>2.7986295494838984E-3</v>
      </c>
      <c r="Q54" s="101">
        <f t="shared" si="18"/>
        <v>4.1760167306221105E-2</v>
      </c>
      <c r="R54" s="100">
        <f t="shared" si="18"/>
        <v>4.4030321668475758E-2</v>
      </c>
      <c r="S54" s="100">
        <f t="shared" si="18"/>
        <v>1.762857798683392E-2</v>
      </c>
      <c r="T54" s="101">
        <f t="shared" si="18"/>
        <v>6.1658899655309678E-2</v>
      </c>
      <c r="U54" s="100">
        <f t="shared" si="18"/>
        <v>5.8398097055909301E-2</v>
      </c>
      <c r="V54" s="100">
        <f t="shared" si="18"/>
        <v>2.6124702781957356E-2</v>
      </c>
      <c r="W54" s="101">
        <f t="shared" si="18"/>
        <v>8.4522799837866661E-2</v>
      </c>
      <c r="X54" s="101">
        <f t="shared" si="18"/>
        <v>1.9103973726325798E-2</v>
      </c>
      <c r="Y54" s="101">
        <f t="shared" si="18"/>
        <v>6.5232811593342972E-3</v>
      </c>
      <c r="Z54" s="101">
        <f t="shared" si="18"/>
        <v>7.893396505920687E-2</v>
      </c>
      <c r="AA54" s="101">
        <f t="shared" si="18"/>
        <v>7.4370548716109583E-2</v>
      </c>
      <c r="AB54" s="100">
        <f t="shared" si="18"/>
        <v>5.1318441447759787E-2</v>
      </c>
      <c r="AC54" s="100">
        <f t="shared" si="18"/>
        <v>4.0030842791139214E-2</v>
      </c>
      <c r="AD54" s="100">
        <f t="shared" si="18"/>
        <v>2.483760112471152E-2</v>
      </c>
      <c r="AE54" s="101">
        <f t="shared" si="18"/>
        <v>0.11618688536361053</v>
      </c>
      <c r="AF54" s="100">
        <f t="shared" si="18"/>
        <v>8.6226744739744416E-3</v>
      </c>
      <c r="AG54" s="100">
        <f t="shared" si="18"/>
        <v>7.0291819100714642E-3</v>
      </c>
      <c r="AH54" s="101">
        <f t="shared" si="18"/>
        <v>1.5651856384045901E-2</v>
      </c>
      <c r="AI54" s="102">
        <f t="shared" si="13"/>
        <v>1.0755894873596638E-2</v>
      </c>
      <c r="AK54" s="98"/>
      <c r="AQ54"/>
      <c r="AR54"/>
    </row>
    <row r="55" spans="1:44" ht="14.4" x14ac:dyDescent="0.3">
      <c r="A55" s="77" t="s">
        <v>59</v>
      </c>
      <c r="B55" s="110" t="s">
        <v>35</v>
      </c>
      <c r="C55" s="100">
        <f t="shared" ref="C55:AH55" si="19">C22/$AI22</f>
        <v>1.4710035344084094E-2</v>
      </c>
      <c r="D55" s="100">
        <f t="shared" si="19"/>
        <v>8.0158218821827568E-2</v>
      </c>
      <c r="E55" s="100">
        <f t="shared" si="19"/>
        <v>1.6208936179620291E-2</v>
      </c>
      <c r="F55" s="100">
        <f t="shared" si="19"/>
        <v>1.6977951382464353E-3</v>
      </c>
      <c r="G55" s="100">
        <f t="shared" si="19"/>
        <v>0</v>
      </c>
      <c r="H55" s="101">
        <f t="shared" si="19"/>
        <v>0.11277498548377839</v>
      </c>
      <c r="I55" s="100">
        <f t="shared" si="19"/>
        <v>0</v>
      </c>
      <c r="J55" s="100">
        <f t="shared" si="19"/>
        <v>0</v>
      </c>
      <c r="K55" s="100">
        <f t="shared" si="19"/>
        <v>0</v>
      </c>
      <c r="L55" s="100">
        <f t="shared" si="19"/>
        <v>1.0110222797889439E-5</v>
      </c>
      <c r="M55" s="101">
        <f t="shared" si="19"/>
        <v>1.0110222797889439E-5</v>
      </c>
      <c r="N55" s="101">
        <f t="shared" si="19"/>
        <v>2.0147207967643365E-2</v>
      </c>
      <c r="O55" s="100">
        <f t="shared" si="19"/>
        <v>0.49890459138924431</v>
      </c>
      <c r="P55" s="100">
        <f t="shared" si="19"/>
        <v>2.0344776800092553E-3</v>
      </c>
      <c r="Q55" s="101">
        <f t="shared" si="19"/>
        <v>0.50093906906925367</v>
      </c>
      <c r="R55" s="100">
        <f t="shared" si="19"/>
        <v>4.231147661710101E-2</v>
      </c>
      <c r="S55" s="100">
        <f t="shared" si="19"/>
        <v>1.1956716536963749E-2</v>
      </c>
      <c r="T55" s="101">
        <f t="shared" si="19"/>
        <v>5.4268193154064746E-2</v>
      </c>
      <c r="U55" s="100">
        <f t="shared" si="19"/>
        <v>6.8563052225144513E-2</v>
      </c>
      <c r="V55" s="100">
        <f t="shared" si="19"/>
        <v>1.4328780889457651E-2</v>
      </c>
      <c r="W55" s="101">
        <f t="shared" si="19"/>
        <v>8.2891833114602187E-2</v>
      </c>
      <c r="X55" s="101">
        <f t="shared" si="19"/>
        <v>1.3682197382389613E-2</v>
      </c>
      <c r="Y55" s="101">
        <f t="shared" si="19"/>
        <v>4.3423954793601789E-3</v>
      </c>
      <c r="Z55" s="101">
        <f t="shared" si="19"/>
        <v>6.8532967133494771E-2</v>
      </c>
      <c r="AA55" s="101">
        <f t="shared" si="19"/>
        <v>6.665680622076646E-2</v>
      </c>
      <c r="AB55" s="100">
        <f t="shared" si="19"/>
        <v>2.4446260417231316E-2</v>
      </c>
      <c r="AC55" s="100">
        <f t="shared" si="19"/>
        <v>2.5152533720701954E-2</v>
      </c>
      <c r="AD55" s="100">
        <f t="shared" si="19"/>
        <v>1.5506119839036535E-2</v>
      </c>
      <c r="AE55" s="101">
        <f t="shared" si="19"/>
        <v>6.5104913976969811E-2</v>
      </c>
      <c r="AF55" s="100">
        <f t="shared" si="19"/>
        <v>7.8295275507824016E-3</v>
      </c>
      <c r="AG55" s="100">
        <f t="shared" si="19"/>
        <v>2.8197932440965027E-3</v>
      </c>
      <c r="AH55" s="101">
        <f t="shared" si="19"/>
        <v>1.0649320794878904E-2</v>
      </c>
      <c r="AI55" s="102">
        <f t="shared" si="13"/>
        <v>1.7308288896546509E-2</v>
      </c>
      <c r="AK55" s="98"/>
      <c r="AQ55"/>
      <c r="AR55"/>
    </row>
    <row r="56" spans="1:44" ht="14.4" x14ac:dyDescent="0.3">
      <c r="A56" s="77" t="s">
        <v>60</v>
      </c>
      <c r="B56" s="110" t="s">
        <v>36</v>
      </c>
      <c r="C56" s="100">
        <f t="shared" ref="C56:AH56" si="20">C23/$AI23</f>
        <v>2.5711936583425798E-2</v>
      </c>
      <c r="D56" s="100">
        <f t="shared" si="20"/>
        <v>4.3070945004387504E-2</v>
      </c>
      <c r="E56" s="100">
        <f t="shared" si="20"/>
        <v>4.3520745657028105E-2</v>
      </c>
      <c r="F56" s="100">
        <f t="shared" si="20"/>
        <v>1.0973436688904744E-3</v>
      </c>
      <c r="G56" s="100">
        <f t="shared" si="20"/>
        <v>0</v>
      </c>
      <c r="H56" s="101">
        <f t="shared" si="20"/>
        <v>0.11340097091373189</v>
      </c>
      <c r="I56" s="100">
        <f t="shared" si="20"/>
        <v>0</v>
      </c>
      <c r="J56" s="100">
        <f t="shared" si="20"/>
        <v>0</v>
      </c>
      <c r="K56" s="100">
        <f t="shared" si="20"/>
        <v>1.1130942516821571E-3</v>
      </c>
      <c r="L56" s="100">
        <f t="shared" si="20"/>
        <v>1.0855342730901807E-3</v>
      </c>
      <c r="M56" s="101">
        <f t="shared" si="20"/>
        <v>2.1986285247723378E-3</v>
      </c>
      <c r="N56" s="101">
        <f t="shared" si="20"/>
        <v>4.7647371499071417E-2</v>
      </c>
      <c r="O56" s="100">
        <f t="shared" si="20"/>
        <v>0.13177265826442836</v>
      </c>
      <c r="P56" s="100">
        <f t="shared" si="20"/>
        <v>2.749412980819572E-3</v>
      </c>
      <c r="Q56" s="101">
        <f t="shared" si="20"/>
        <v>0.13452207124524795</v>
      </c>
      <c r="R56" s="100">
        <f t="shared" si="20"/>
        <v>0.12598552843830907</v>
      </c>
      <c r="S56" s="100">
        <f t="shared" si="20"/>
        <v>4.6868783847966798E-2</v>
      </c>
      <c r="T56" s="101">
        <f t="shared" si="20"/>
        <v>0.17285431228627587</v>
      </c>
      <c r="U56" s="100">
        <f t="shared" si="20"/>
        <v>8.5422753515069214E-2</v>
      </c>
      <c r="V56" s="100">
        <f t="shared" si="20"/>
        <v>2.8191002131852268E-2</v>
      </c>
      <c r="W56" s="101">
        <f t="shared" si="20"/>
        <v>0.11361375564692149</v>
      </c>
      <c r="X56" s="101">
        <f t="shared" si="20"/>
        <v>2.5687251249516537E-2</v>
      </c>
      <c r="Y56" s="101">
        <f t="shared" si="20"/>
        <v>8.0385281097918211E-3</v>
      </c>
      <c r="Z56" s="101">
        <f t="shared" si="20"/>
        <v>0.12028392759070961</v>
      </c>
      <c r="AA56" s="101">
        <f t="shared" si="20"/>
        <v>8.1980802079320098E-2</v>
      </c>
      <c r="AB56" s="100">
        <f t="shared" si="20"/>
        <v>5.8112912528078618E-2</v>
      </c>
      <c r="AC56" s="100">
        <f t="shared" si="20"/>
        <v>6.3488238597385185E-2</v>
      </c>
      <c r="AD56" s="100">
        <f t="shared" si="20"/>
        <v>4.0600371290420302E-2</v>
      </c>
      <c r="AE56" s="101">
        <f t="shared" si="20"/>
        <v>0.16220152241588412</v>
      </c>
      <c r="AF56" s="100">
        <f t="shared" si="20"/>
        <v>1.3639245893846914E-2</v>
      </c>
      <c r="AG56" s="100">
        <f t="shared" si="20"/>
        <v>3.931612544910027E-3</v>
      </c>
      <c r="AH56" s="101">
        <f t="shared" si="20"/>
        <v>1.7570858438756942E-2</v>
      </c>
      <c r="AI56" s="102">
        <f t="shared" si="13"/>
        <v>3.5180191061910345E-3</v>
      </c>
      <c r="AK56" s="98"/>
      <c r="AQ56"/>
      <c r="AR56"/>
    </row>
    <row r="57" spans="1:44" ht="14.4" x14ac:dyDescent="0.3">
      <c r="A57" s="77" t="s">
        <v>61</v>
      </c>
      <c r="B57" s="110" t="s">
        <v>37</v>
      </c>
      <c r="C57" s="100">
        <f t="shared" ref="C57:AH57" si="21">C24/$AI24</f>
        <v>8.2051021625602902E-4</v>
      </c>
      <c r="D57" s="100">
        <f t="shared" si="21"/>
        <v>7.4024641848059833E-2</v>
      </c>
      <c r="E57" s="100">
        <f t="shared" si="21"/>
        <v>2.1579754436528379E-2</v>
      </c>
      <c r="F57" s="100">
        <f t="shared" si="21"/>
        <v>8.7733258162461632E-5</v>
      </c>
      <c r="G57" s="100">
        <f t="shared" si="21"/>
        <v>0</v>
      </c>
      <c r="H57" s="101">
        <f t="shared" si="21"/>
        <v>9.6512639759006716E-2</v>
      </c>
      <c r="I57" s="100">
        <f t="shared" si="21"/>
        <v>0</v>
      </c>
      <c r="J57" s="100">
        <f t="shared" si="21"/>
        <v>0</v>
      </c>
      <c r="K57" s="100">
        <f t="shared" si="21"/>
        <v>0</v>
      </c>
      <c r="L57" s="100">
        <f t="shared" si="21"/>
        <v>6.8854010229511277E-5</v>
      </c>
      <c r="M57" s="101">
        <f t="shared" si="21"/>
        <v>6.8854010229511277E-5</v>
      </c>
      <c r="N57" s="101">
        <f t="shared" si="21"/>
        <v>0.21658637256869698</v>
      </c>
      <c r="O57" s="100">
        <f t="shared" si="21"/>
        <v>2.557474642330541E-2</v>
      </c>
      <c r="P57" s="100">
        <f t="shared" si="21"/>
        <v>7.6713028684129853E-3</v>
      </c>
      <c r="Q57" s="101">
        <f t="shared" si="21"/>
        <v>3.3246049291718399E-2</v>
      </c>
      <c r="R57" s="100">
        <f t="shared" si="21"/>
        <v>4.5073162648586511E-2</v>
      </c>
      <c r="S57" s="100">
        <f t="shared" si="21"/>
        <v>4.5125716951233312E-3</v>
      </c>
      <c r="T57" s="101">
        <f t="shared" si="21"/>
        <v>4.9585734343709838E-2</v>
      </c>
      <c r="U57" s="100">
        <f t="shared" si="21"/>
        <v>0.1407717258278843</v>
      </c>
      <c r="V57" s="100">
        <f t="shared" si="21"/>
        <v>4.2782903614452743E-2</v>
      </c>
      <c r="W57" s="101">
        <f t="shared" si="21"/>
        <v>0.18355462944233705</v>
      </c>
      <c r="X57" s="101">
        <f t="shared" si="21"/>
        <v>3.3439708773156704E-2</v>
      </c>
      <c r="Y57" s="101">
        <f t="shared" si="21"/>
        <v>2.6387538420824315E-2</v>
      </c>
      <c r="Z57" s="101">
        <f t="shared" si="21"/>
        <v>0.11877532498489181</v>
      </c>
      <c r="AA57" s="101">
        <f t="shared" si="21"/>
        <v>9.4660261902120263E-2</v>
      </c>
      <c r="AB57" s="100">
        <f t="shared" si="21"/>
        <v>4.72146683882168E-2</v>
      </c>
      <c r="AC57" s="100">
        <f t="shared" si="21"/>
        <v>5.0431773531442972E-2</v>
      </c>
      <c r="AD57" s="100">
        <f t="shared" si="21"/>
        <v>2.8696651539759022E-2</v>
      </c>
      <c r="AE57" s="101">
        <f t="shared" si="21"/>
        <v>0.1263430934594188</v>
      </c>
      <c r="AF57" s="100">
        <f t="shared" si="21"/>
        <v>1.7212304469331502E-2</v>
      </c>
      <c r="AG57" s="100">
        <f t="shared" si="21"/>
        <v>3.6274885745579042E-3</v>
      </c>
      <c r="AH57" s="101">
        <f t="shared" si="21"/>
        <v>2.0839793043889408E-2</v>
      </c>
      <c r="AI57" s="102">
        <f t="shared" si="13"/>
        <v>6.4553854594748578E-2</v>
      </c>
      <c r="AK57" s="98"/>
      <c r="AQ57"/>
      <c r="AR57"/>
    </row>
    <row r="58" spans="1:44" ht="14.4" x14ac:dyDescent="0.3">
      <c r="A58" s="79" t="s">
        <v>62</v>
      </c>
      <c r="B58" s="110" t="s">
        <v>38</v>
      </c>
      <c r="C58" s="100">
        <f t="shared" ref="C58:AH58" si="22">C25/$AI25</f>
        <v>3.838671801719834E-2</v>
      </c>
      <c r="D58" s="100">
        <f t="shared" si="22"/>
        <v>6.0269488240412061E-2</v>
      </c>
      <c r="E58" s="100">
        <f t="shared" si="22"/>
        <v>4.4619647492190849E-2</v>
      </c>
      <c r="F58" s="100">
        <f t="shared" si="22"/>
        <v>1.6117556802969205E-4</v>
      </c>
      <c r="G58" s="100">
        <f t="shared" si="22"/>
        <v>0</v>
      </c>
      <c r="H58" s="101">
        <f t="shared" si="22"/>
        <v>0.14343702931783092</v>
      </c>
      <c r="I58" s="100">
        <f t="shared" si="22"/>
        <v>1.237588736149872E-2</v>
      </c>
      <c r="J58" s="100">
        <f t="shared" si="22"/>
        <v>0</v>
      </c>
      <c r="K58" s="100">
        <f t="shared" si="22"/>
        <v>0</v>
      </c>
      <c r="L58" s="100">
        <f t="shared" si="22"/>
        <v>2.733935168378461E-4</v>
      </c>
      <c r="M58" s="101">
        <f t="shared" si="22"/>
        <v>1.2649280878336566E-2</v>
      </c>
      <c r="N58" s="101">
        <f t="shared" si="22"/>
        <v>0.20557379989673852</v>
      </c>
      <c r="O58" s="100">
        <f t="shared" si="22"/>
        <v>2.8133303221491147E-2</v>
      </c>
      <c r="P58" s="100">
        <f t="shared" si="22"/>
        <v>5.5427206419389509E-3</v>
      </c>
      <c r="Q58" s="101">
        <f t="shared" si="22"/>
        <v>3.3676023863430091E-2</v>
      </c>
      <c r="R58" s="100">
        <f t="shared" si="22"/>
        <v>6.4067794548566467E-2</v>
      </c>
      <c r="S58" s="100">
        <f t="shared" si="22"/>
        <v>1.5195936165808756E-2</v>
      </c>
      <c r="T58" s="101">
        <f t="shared" si="22"/>
        <v>7.9263730714375216E-2</v>
      </c>
      <c r="U58" s="100">
        <f t="shared" si="22"/>
        <v>0.10056279409174548</v>
      </c>
      <c r="V58" s="100">
        <f t="shared" si="22"/>
        <v>3.5550550053083128E-2</v>
      </c>
      <c r="W58" s="101">
        <f t="shared" si="22"/>
        <v>0.13611334414482862</v>
      </c>
      <c r="X58" s="101">
        <f t="shared" si="22"/>
        <v>2.7610784356910553E-2</v>
      </c>
      <c r="Y58" s="101">
        <f t="shared" si="22"/>
        <v>1.4475801755082231E-2</v>
      </c>
      <c r="Z58" s="101">
        <f t="shared" si="22"/>
        <v>0.10434023032359804</v>
      </c>
      <c r="AA58" s="101">
        <f t="shared" si="22"/>
        <v>8.838924635850709E-2</v>
      </c>
      <c r="AB58" s="100">
        <f t="shared" si="22"/>
        <v>6.4800481041057539E-2</v>
      </c>
      <c r="AC58" s="100">
        <f t="shared" si="22"/>
        <v>3.9676627594194346E-2</v>
      </c>
      <c r="AD58" s="100">
        <f t="shared" si="22"/>
        <v>2.6625919012768708E-2</v>
      </c>
      <c r="AE58" s="101">
        <f t="shared" si="22"/>
        <v>0.13110302764802062</v>
      </c>
      <c r="AF58" s="100">
        <f t="shared" si="22"/>
        <v>1.5241649313489343E-2</v>
      </c>
      <c r="AG58" s="100">
        <f t="shared" si="22"/>
        <v>8.1260514288521504E-3</v>
      </c>
      <c r="AH58" s="101">
        <f t="shared" si="22"/>
        <v>2.3367700742341492E-2</v>
      </c>
      <c r="AI58" s="102">
        <f t="shared" si="13"/>
        <v>9.7517807356663488E-3</v>
      </c>
      <c r="AK58" s="98"/>
      <c r="AQ58"/>
      <c r="AR58"/>
    </row>
    <row r="59" spans="1:44" ht="14.4" x14ac:dyDescent="0.3">
      <c r="A59" s="79" t="s">
        <v>63</v>
      </c>
      <c r="B59" s="110" t="s">
        <v>39</v>
      </c>
      <c r="C59" s="100">
        <f t="shared" ref="C59:AH59" si="23">C26/$AI26</f>
        <v>0.19109835542860998</v>
      </c>
      <c r="D59" s="100">
        <f t="shared" si="23"/>
        <v>0.13246533017197681</v>
      </c>
      <c r="E59" s="100">
        <f t="shared" si="23"/>
        <v>1.9865266073922361E-2</v>
      </c>
      <c r="F59" s="100">
        <f t="shared" si="23"/>
        <v>2.0874720205279981E-3</v>
      </c>
      <c r="G59" s="100">
        <f t="shared" si="23"/>
        <v>0</v>
      </c>
      <c r="H59" s="101">
        <f t="shared" si="23"/>
        <v>0.34551642369503716</v>
      </c>
      <c r="I59" s="100">
        <f t="shared" si="23"/>
        <v>0</v>
      </c>
      <c r="J59" s="100">
        <f t="shared" si="23"/>
        <v>0</v>
      </c>
      <c r="K59" s="100">
        <f t="shared" si="23"/>
        <v>0</v>
      </c>
      <c r="L59" s="100">
        <f t="shared" si="23"/>
        <v>0</v>
      </c>
      <c r="M59" s="101">
        <f t="shared" si="23"/>
        <v>0</v>
      </c>
      <c r="N59" s="101">
        <f t="shared" si="23"/>
        <v>7.1395679081273117E-2</v>
      </c>
      <c r="O59" s="100">
        <f t="shared" si="23"/>
        <v>1.2880243196546749E-2</v>
      </c>
      <c r="P59" s="100">
        <f t="shared" si="23"/>
        <v>5.6267107848096661E-3</v>
      </c>
      <c r="Q59" s="101">
        <f t="shared" si="23"/>
        <v>1.8506953981356416E-2</v>
      </c>
      <c r="R59" s="100">
        <f t="shared" si="23"/>
        <v>3.6524102876635892E-2</v>
      </c>
      <c r="S59" s="100">
        <f t="shared" si="23"/>
        <v>2.376175569143989E-2</v>
      </c>
      <c r="T59" s="101">
        <f t="shared" si="23"/>
        <v>6.0285858568075779E-2</v>
      </c>
      <c r="U59" s="100">
        <f t="shared" si="23"/>
        <v>0.11063301435154363</v>
      </c>
      <c r="V59" s="100">
        <f t="shared" si="23"/>
        <v>2.6385972947805741E-2</v>
      </c>
      <c r="W59" s="101">
        <f t="shared" si="23"/>
        <v>0.13701898729934936</v>
      </c>
      <c r="X59" s="101">
        <f t="shared" si="23"/>
        <v>2.6203563587831446E-2</v>
      </c>
      <c r="Y59" s="101">
        <f t="shared" si="23"/>
        <v>1.845976609157219E-2</v>
      </c>
      <c r="Z59" s="101">
        <f t="shared" si="23"/>
        <v>8.8571650569192042E-2</v>
      </c>
      <c r="AA59" s="101">
        <f t="shared" si="23"/>
        <v>7.7509965268144423E-2</v>
      </c>
      <c r="AB59" s="100">
        <f t="shared" si="23"/>
        <v>5.8699939180472054E-2</v>
      </c>
      <c r="AC59" s="100">
        <f t="shared" si="23"/>
        <v>4.5553167768979774E-2</v>
      </c>
      <c r="AD59" s="100">
        <f t="shared" si="23"/>
        <v>3.2361234377019071E-2</v>
      </c>
      <c r="AE59" s="101">
        <f t="shared" si="23"/>
        <v>0.13661434132647091</v>
      </c>
      <c r="AF59" s="100">
        <f t="shared" si="23"/>
        <v>1.4025399193123926E-2</v>
      </c>
      <c r="AG59" s="100">
        <f t="shared" si="23"/>
        <v>5.891411338573206E-3</v>
      </c>
      <c r="AH59" s="101">
        <f t="shared" si="23"/>
        <v>1.9916810531697134E-2</v>
      </c>
      <c r="AI59" s="102">
        <f t="shared" si="13"/>
        <v>1.1948537147755253E-2</v>
      </c>
      <c r="AK59" s="98"/>
      <c r="AQ59"/>
      <c r="AR59"/>
    </row>
    <row r="60" spans="1:44" ht="14.4" x14ac:dyDescent="0.3">
      <c r="A60" s="79" t="s">
        <v>64</v>
      </c>
      <c r="B60" s="110" t="s">
        <v>40</v>
      </c>
      <c r="C60" s="100">
        <f t="shared" ref="C60:AH60" si="24">C27/$AI27</f>
        <v>0.18069634433084805</v>
      </c>
      <c r="D60" s="100">
        <f t="shared" si="24"/>
        <v>0.21767739999486735</v>
      </c>
      <c r="E60" s="100">
        <f t="shared" si="24"/>
        <v>4.9808230343202878E-2</v>
      </c>
      <c r="F60" s="100">
        <f t="shared" si="24"/>
        <v>2.1029212634049026E-4</v>
      </c>
      <c r="G60" s="100">
        <f t="shared" si="24"/>
        <v>0</v>
      </c>
      <c r="H60" s="101">
        <f t="shared" si="24"/>
        <v>0.44839226679525879</v>
      </c>
      <c r="I60" s="100">
        <f t="shared" si="24"/>
        <v>0</v>
      </c>
      <c r="J60" s="100">
        <f t="shared" si="24"/>
        <v>0</v>
      </c>
      <c r="K60" s="100">
        <f t="shared" si="24"/>
        <v>0</v>
      </c>
      <c r="L60" s="100">
        <f t="shared" si="24"/>
        <v>0</v>
      </c>
      <c r="M60" s="101">
        <f t="shared" si="24"/>
        <v>0</v>
      </c>
      <c r="N60" s="101">
        <f t="shared" si="24"/>
        <v>3.0412147267338298E-2</v>
      </c>
      <c r="O60" s="100">
        <f t="shared" si="24"/>
        <v>2.4561505376315445E-2</v>
      </c>
      <c r="P60" s="100">
        <f t="shared" si="24"/>
        <v>3.5705350186786009E-3</v>
      </c>
      <c r="Q60" s="101">
        <f t="shared" si="24"/>
        <v>2.8132040394994045E-2</v>
      </c>
      <c r="R60" s="100">
        <f t="shared" si="24"/>
        <v>4.7071089000167411E-2</v>
      </c>
      <c r="S60" s="100">
        <f t="shared" si="24"/>
        <v>4.4904199751287632E-3</v>
      </c>
      <c r="T60" s="101">
        <f t="shared" si="24"/>
        <v>5.1561508975296176E-2</v>
      </c>
      <c r="U60" s="100">
        <f t="shared" si="24"/>
        <v>9.6648073142462543E-2</v>
      </c>
      <c r="V60" s="100">
        <f t="shared" si="24"/>
        <v>2.3529304539217616E-2</v>
      </c>
      <c r="W60" s="101">
        <f t="shared" si="24"/>
        <v>0.12017737768168014</v>
      </c>
      <c r="X60" s="101">
        <f t="shared" si="24"/>
        <v>2.2181580339480478E-2</v>
      </c>
      <c r="Y60" s="101">
        <f t="shared" si="24"/>
        <v>8.0184252026857181E-3</v>
      </c>
      <c r="Z60" s="101">
        <f t="shared" si="24"/>
        <v>8.5565997000610142E-2</v>
      </c>
      <c r="AA60" s="101">
        <f t="shared" si="24"/>
        <v>6.4465730105899441E-2</v>
      </c>
      <c r="AB60" s="100">
        <f t="shared" si="24"/>
        <v>3.7417108028535817E-2</v>
      </c>
      <c r="AC60" s="100">
        <f t="shared" si="24"/>
        <v>4.9913877471619086E-2</v>
      </c>
      <c r="AD60" s="100">
        <f t="shared" si="24"/>
        <v>3.2297009289981908E-2</v>
      </c>
      <c r="AE60" s="101">
        <f t="shared" si="24"/>
        <v>0.1196279947901368</v>
      </c>
      <c r="AF60" s="100">
        <f t="shared" si="24"/>
        <v>1.4235495946956748E-2</v>
      </c>
      <c r="AG60" s="100">
        <f t="shared" si="24"/>
        <v>7.2294354996632381E-3</v>
      </c>
      <c r="AH60" s="101">
        <f t="shared" si="24"/>
        <v>2.1464931446619987E-2</v>
      </c>
      <c r="AI60" s="102">
        <f t="shared" si="13"/>
        <v>1.020570311653002E-2</v>
      </c>
      <c r="AK60" s="98"/>
      <c r="AQ60"/>
      <c r="AR60"/>
    </row>
    <row r="61" spans="1:44" ht="14.4" x14ac:dyDescent="0.3">
      <c r="A61" s="79" t="s">
        <v>65</v>
      </c>
      <c r="B61" s="110" t="s">
        <v>41</v>
      </c>
      <c r="C61" s="100">
        <f t="shared" ref="C61:AH61" si="25">C28/$AI28</f>
        <v>8.1276402009807985E-2</v>
      </c>
      <c r="D61" s="100">
        <f t="shared" si="25"/>
        <v>0.11367033380090495</v>
      </c>
      <c r="E61" s="100">
        <f t="shared" si="25"/>
        <v>5.5434289448206407E-2</v>
      </c>
      <c r="F61" s="100">
        <f t="shared" si="25"/>
        <v>2.689293583148602E-4</v>
      </c>
      <c r="G61" s="100">
        <f t="shared" si="25"/>
        <v>0</v>
      </c>
      <c r="H61" s="101">
        <f t="shared" si="25"/>
        <v>0.25064995461723416</v>
      </c>
      <c r="I61" s="100">
        <f t="shared" si="25"/>
        <v>0</v>
      </c>
      <c r="J61" s="100">
        <f t="shared" si="25"/>
        <v>0</v>
      </c>
      <c r="K61" s="100">
        <f t="shared" si="25"/>
        <v>4.8402020552269758E-3</v>
      </c>
      <c r="L61" s="100">
        <f t="shared" si="25"/>
        <v>5.4182486429557965E-4</v>
      </c>
      <c r="M61" s="101">
        <f t="shared" si="25"/>
        <v>5.3820269195225551E-3</v>
      </c>
      <c r="N61" s="101">
        <f t="shared" si="25"/>
        <v>7.137287336407698E-2</v>
      </c>
      <c r="O61" s="100">
        <f t="shared" si="25"/>
        <v>3.3109553683997719E-2</v>
      </c>
      <c r="P61" s="100">
        <f t="shared" si="25"/>
        <v>5.5382980800823397E-3</v>
      </c>
      <c r="Q61" s="101">
        <f t="shared" si="25"/>
        <v>3.864785176408006E-2</v>
      </c>
      <c r="R61" s="100">
        <f t="shared" si="25"/>
        <v>4.9550610155542921E-2</v>
      </c>
      <c r="S61" s="100">
        <f t="shared" si="25"/>
        <v>1.1499309166203319E-2</v>
      </c>
      <c r="T61" s="101">
        <f t="shared" si="25"/>
        <v>6.1049919321746242E-2</v>
      </c>
      <c r="U61" s="100">
        <f t="shared" si="25"/>
        <v>0.12602751089354408</v>
      </c>
      <c r="V61" s="100">
        <f t="shared" si="25"/>
        <v>4.1459448628533797E-2</v>
      </c>
      <c r="W61" s="101">
        <f t="shared" si="25"/>
        <v>0.1674869595220779</v>
      </c>
      <c r="X61" s="101">
        <f t="shared" si="25"/>
        <v>2.93488884709447E-2</v>
      </c>
      <c r="Y61" s="101">
        <f t="shared" si="25"/>
        <v>1.2073477208682487E-2</v>
      </c>
      <c r="Z61" s="101">
        <f t="shared" si="25"/>
        <v>0.11181802012056884</v>
      </c>
      <c r="AA61" s="101">
        <f t="shared" si="25"/>
        <v>8.2868677867203908E-2</v>
      </c>
      <c r="AB61" s="100">
        <f t="shared" si="25"/>
        <v>5.903005902639636E-2</v>
      </c>
      <c r="AC61" s="100">
        <f t="shared" si="25"/>
        <v>5.003316353343381E-2</v>
      </c>
      <c r="AD61" s="100">
        <f t="shared" si="25"/>
        <v>3.2914250307023114E-2</v>
      </c>
      <c r="AE61" s="101">
        <f t="shared" si="25"/>
        <v>0.14197747286685328</v>
      </c>
      <c r="AF61" s="100">
        <f t="shared" si="25"/>
        <v>1.4873944819442349E-2</v>
      </c>
      <c r="AG61" s="100">
        <f t="shared" si="25"/>
        <v>1.2449933137566616E-2</v>
      </c>
      <c r="AH61" s="101">
        <f t="shared" si="25"/>
        <v>2.7323877957008968E-2</v>
      </c>
      <c r="AI61" s="102">
        <f t="shared" si="13"/>
        <v>1.0174335710197087E-2</v>
      </c>
      <c r="AK61" s="98"/>
      <c r="AQ61"/>
      <c r="AR61"/>
    </row>
    <row r="62" spans="1:44" ht="14.4" x14ac:dyDescent="0.3">
      <c r="A62" s="79" t="s">
        <v>66</v>
      </c>
      <c r="B62" s="109" t="s">
        <v>21</v>
      </c>
      <c r="C62" s="100">
        <f t="shared" ref="C62:AH62" si="26">C29/$AI29</f>
        <v>0</v>
      </c>
      <c r="D62" s="100">
        <f t="shared" si="26"/>
        <v>0.18995578461736273</v>
      </c>
      <c r="E62" s="100">
        <f t="shared" si="26"/>
        <v>2.6595326210074745E-2</v>
      </c>
      <c r="F62" s="100">
        <f t="shared" si="26"/>
        <v>2.6075785633732448E-4</v>
      </c>
      <c r="G62" s="100">
        <f t="shared" si="26"/>
        <v>0</v>
      </c>
      <c r="H62" s="101">
        <f t="shared" si="26"/>
        <v>0.21681186868377475</v>
      </c>
      <c r="I62" s="100">
        <f t="shared" si="26"/>
        <v>0</v>
      </c>
      <c r="J62" s="100">
        <f t="shared" si="26"/>
        <v>0</v>
      </c>
      <c r="K62" s="100">
        <f t="shared" si="26"/>
        <v>3.8700869979132195E-3</v>
      </c>
      <c r="L62" s="100">
        <f t="shared" si="26"/>
        <v>5.111364985921719E-5</v>
      </c>
      <c r="M62" s="101">
        <f t="shared" si="26"/>
        <v>3.9212006477724369E-3</v>
      </c>
      <c r="N62" s="101">
        <f t="shared" si="26"/>
        <v>6.5421424167050837E-2</v>
      </c>
      <c r="O62" s="100">
        <f t="shared" si="26"/>
        <v>2.4683377040538728E-2</v>
      </c>
      <c r="P62" s="100">
        <f t="shared" si="26"/>
        <v>5.5013745384574165E-3</v>
      </c>
      <c r="Q62" s="101">
        <f t="shared" si="26"/>
        <v>3.0184751578996149E-2</v>
      </c>
      <c r="R62" s="100">
        <f t="shared" si="26"/>
        <v>4.6976059512282328E-2</v>
      </c>
      <c r="S62" s="100">
        <f t="shared" si="26"/>
        <v>1.3299127638685057E-2</v>
      </c>
      <c r="T62" s="101">
        <f t="shared" si="26"/>
        <v>6.0275187150967378E-2</v>
      </c>
      <c r="U62" s="100">
        <f t="shared" si="26"/>
        <v>0.17193919489864648</v>
      </c>
      <c r="V62" s="100">
        <f t="shared" si="26"/>
        <v>3.2827097857478484E-2</v>
      </c>
      <c r="W62" s="101">
        <f t="shared" si="26"/>
        <v>0.20476629275612496</v>
      </c>
      <c r="X62" s="101">
        <f t="shared" si="26"/>
        <v>3.017514397952719E-2</v>
      </c>
      <c r="Y62" s="101">
        <f t="shared" si="26"/>
        <v>2.2230772620632815E-2</v>
      </c>
      <c r="Z62" s="101">
        <f t="shared" si="26"/>
        <v>7.1808100783876408E-2</v>
      </c>
      <c r="AA62" s="101">
        <f t="shared" si="26"/>
        <v>9.0491045407057297E-2</v>
      </c>
      <c r="AB62" s="100">
        <f t="shared" si="26"/>
        <v>5.0069196400726469E-2</v>
      </c>
      <c r="AC62" s="100">
        <f t="shared" si="26"/>
        <v>8.1553480443309442E-2</v>
      </c>
      <c r="AD62" s="100">
        <f t="shared" si="26"/>
        <v>4.294583953224107E-2</v>
      </c>
      <c r="AE62" s="101">
        <f t="shared" si="26"/>
        <v>0.17456851637627699</v>
      </c>
      <c r="AF62" s="100">
        <f t="shared" si="26"/>
        <v>1.1748675424609348E-2</v>
      </c>
      <c r="AG62" s="100">
        <f t="shared" si="26"/>
        <v>1.7597020423333373E-2</v>
      </c>
      <c r="AH62" s="101">
        <f t="shared" si="26"/>
        <v>2.9345695847942724E-2</v>
      </c>
      <c r="AI62" s="102">
        <f t="shared" si="13"/>
        <v>4.1441349153033227E-2</v>
      </c>
      <c r="AK62" s="98"/>
      <c r="AQ62"/>
      <c r="AR62"/>
    </row>
    <row r="63" spans="1:44" ht="14.4" x14ac:dyDescent="0.3">
      <c r="A63" s="79" t="s">
        <v>67</v>
      </c>
      <c r="B63" s="110" t="s">
        <v>5</v>
      </c>
      <c r="C63" s="100">
        <f t="shared" ref="C63:AH63" si="27">C30/$AI30</f>
        <v>0</v>
      </c>
      <c r="D63" s="100">
        <f t="shared" si="27"/>
        <v>6.2755865292351096E-2</v>
      </c>
      <c r="E63" s="100">
        <f t="shared" si="27"/>
        <v>9.5095401148231465E-2</v>
      </c>
      <c r="F63" s="100">
        <f t="shared" si="27"/>
        <v>3.7278531823156311E-4</v>
      </c>
      <c r="G63" s="100">
        <f t="shared" si="27"/>
        <v>0</v>
      </c>
      <c r="H63" s="101">
        <f t="shared" si="27"/>
        <v>0.15822405175881413</v>
      </c>
      <c r="I63" s="100">
        <f t="shared" si="27"/>
        <v>0</v>
      </c>
      <c r="J63" s="100">
        <f t="shared" si="27"/>
        <v>0</v>
      </c>
      <c r="K63" s="100">
        <f t="shared" si="27"/>
        <v>0</v>
      </c>
      <c r="L63" s="100">
        <f t="shared" si="27"/>
        <v>0</v>
      </c>
      <c r="M63" s="101">
        <f t="shared" si="27"/>
        <v>0</v>
      </c>
      <c r="N63" s="101">
        <f t="shared" si="27"/>
        <v>3.2670563233869375E-2</v>
      </c>
      <c r="O63" s="100">
        <f t="shared" si="27"/>
        <v>2.3507223769364982E-2</v>
      </c>
      <c r="P63" s="100">
        <f t="shared" si="27"/>
        <v>1.4184285520130596E-2</v>
      </c>
      <c r="Q63" s="101">
        <f t="shared" si="27"/>
        <v>3.7691509289495585E-2</v>
      </c>
      <c r="R63" s="100">
        <f t="shared" si="27"/>
        <v>4.7006216945025409E-2</v>
      </c>
      <c r="S63" s="100">
        <f t="shared" si="27"/>
        <v>1.5233114473759513E-2</v>
      </c>
      <c r="T63" s="101">
        <f t="shared" si="27"/>
        <v>6.2239331418784918E-2</v>
      </c>
      <c r="U63" s="100">
        <f t="shared" si="27"/>
        <v>0.18553775967458613</v>
      </c>
      <c r="V63" s="100">
        <f t="shared" si="27"/>
        <v>3.899304829997597E-2</v>
      </c>
      <c r="W63" s="101">
        <f t="shared" si="27"/>
        <v>0.22453080797456207</v>
      </c>
      <c r="X63" s="101">
        <f t="shared" si="27"/>
        <v>2.8947952878235896E-2</v>
      </c>
      <c r="Y63" s="101">
        <f t="shared" si="27"/>
        <v>5.3459052115594329E-3</v>
      </c>
      <c r="Z63" s="101">
        <f t="shared" si="27"/>
        <v>7.4429706526672551E-2</v>
      </c>
      <c r="AA63" s="101">
        <f t="shared" si="27"/>
        <v>0.10152741091994809</v>
      </c>
      <c r="AB63" s="100">
        <f t="shared" si="27"/>
        <v>6.7757068254859013E-2</v>
      </c>
      <c r="AC63" s="100">
        <f t="shared" si="27"/>
        <v>0.12187736598751295</v>
      </c>
      <c r="AD63" s="100">
        <f t="shared" si="27"/>
        <v>5.7748344424528988E-2</v>
      </c>
      <c r="AE63" s="101">
        <f t="shared" si="27"/>
        <v>0.24738277866690095</v>
      </c>
      <c r="AF63" s="100">
        <f t="shared" si="27"/>
        <v>1.1595435773117601E-2</v>
      </c>
      <c r="AG63" s="100">
        <f t="shared" si="27"/>
        <v>1.5414546348039362E-2</v>
      </c>
      <c r="AH63" s="101">
        <f t="shared" si="27"/>
        <v>2.7009982121156961E-2</v>
      </c>
      <c r="AI63" s="102">
        <f t="shared" si="13"/>
        <v>1.0351632253552111E-2</v>
      </c>
      <c r="AK63" s="98"/>
      <c r="AQ63"/>
      <c r="AR63"/>
    </row>
    <row r="64" spans="1:44" ht="14.4" x14ac:dyDescent="0.3">
      <c r="A64" s="79" t="s">
        <v>68</v>
      </c>
      <c r="B64" s="110" t="s">
        <v>42</v>
      </c>
      <c r="C64" s="100">
        <f t="shared" ref="C64:AH64" si="28">C31/$AI31</f>
        <v>0</v>
      </c>
      <c r="D64" s="100">
        <f t="shared" si="28"/>
        <v>4.7870493921207978E-2</v>
      </c>
      <c r="E64" s="100">
        <f t="shared" si="28"/>
        <v>0.14008606789864492</v>
      </c>
      <c r="F64" s="100">
        <f t="shared" si="28"/>
        <v>0</v>
      </c>
      <c r="G64" s="100">
        <f t="shared" si="28"/>
        <v>0</v>
      </c>
      <c r="H64" s="101">
        <f t="shared" si="28"/>
        <v>0.1879565618198529</v>
      </c>
      <c r="I64" s="100">
        <f t="shared" si="28"/>
        <v>0</v>
      </c>
      <c r="J64" s="100">
        <f t="shared" si="28"/>
        <v>0</v>
      </c>
      <c r="K64" s="100">
        <f t="shared" si="28"/>
        <v>7.0241329183783605E-5</v>
      </c>
      <c r="L64" s="100">
        <f t="shared" si="28"/>
        <v>0</v>
      </c>
      <c r="M64" s="101">
        <f t="shared" si="28"/>
        <v>7.0241329183783605E-5</v>
      </c>
      <c r="N64" s="101">
        <f t="shared" si="28"/>
        <v>1.7728117389933254E-2</v>
      </c>
      <c r="O64" s="100">
        <f t="shared" si="28"/>
        <v>1.0908549853899179E-3</v>
      </c>
      <c r="P64" s="100">
        <f t="shared" si="28"/>
        <v>1.5758638272811747E-2</v>
      </c>
      <c r="Q64" s="101">
        <f t="shared" si="28"/>
        <v>1.6849493258201668E-2</v>
      </c>
      <c r="R64" s="100">
        <f t="shared" si="28"/>
        <v>9.9577607083558811E-2</v>
      </c>
      <c r="S64" s="100">
        <f t="shared" si="28"/>
        <v>1.0152748341889548E-2</v>
      </c>
      <c r="T64" s="101">
        <f t="shared" si="28"/>
        <v>0.10973035542544837</v>
      </c>
      <c r="U64" s="100">
        <f t="shared" si="28"/>
        <v>0.12482626883077599</v>
      </c>
      <c r="V64" s="100">
        <f t="shared" si="28"/>
        <v>2.3192399616180075E-2</v>
      </c>
      <c r="W64" s="101">
        <f t="shared" si="28"/>
        <v>0.14801866844695608</v>
      </c>
      <c r="X64" s="101">
        <f t="shared" si="28"/>
        <v>2.8884442331004768E-2</v>
      </c>
      <c r="Y64" s="101">
        <f t="shared" si="28"/>
        <v>1.1854104115496269E-3</v>
      </c>
      <c r="Z64" s="101">
        <f t="shared" si="28"/>
        <v>6.8922214294313389E-2</v>
      </c>
      <c r="AA64" s="101">
        <f t="shared" si="28"/>
        <v>0.10411125331983184</v>
      </c>
      <c r="AB64" s="100">
        <f t="shared" si="28"/>
        <v>0.11702464393006634</v>
      </c>
      <c r="AC64" s="100">
        <f t="shared" si="28"/>
        <v>0.11511071009558184</v>
      </c>
      <c r="AD64" s="100">
        <f t="shared" si="28"/>
        <v>4.8880651538638901E-2</v>
      </c>
      <c r="AE64" s="101">
        <f t="shared" si="28"/>
        <v>0.28101600556428713</v>
      </c>
      <c r="AF64" s="100">
        <f t="shared" si="28"/>
        <v>1.0164889248525533E-2</v>
      </c>
      <c r="AG64" s="100">
        <f t="shared" si="28"/>
        <v>2.5362347160911677E-2</v>
      </c>
      <c r="AH64" s="101">
        <f t="shared" si="28"/>
        <v>3.552723640943721E-2</v>
      </c>
      <c r="AI64" s="102">
        <f t="shared" si="13"/>
        <v>1.0479186011077835E-3</v>
      </c>
      <c r="AK64" s="98"/>
      <c r="AQ64"/>
      <c r="AR64"/>
    </row>
    <row r="65" spans="1:44" ht="15" thickBot="1" x14ac:dyDescent="0.35">
      <c r="A65" s="297" t="s">
        <v>330</v>
      </c>
      <c r="B65" s="298"/>
      <c r="C65" s="103">
        <f t="shared" ref="C65:AH65" si="29">C32/$AI32</f>
        <v>1.0060825886343685E-2</v>
      </c>
      <c r="D65" s="103">
        <f t="shared" si="29"/>
        <v>2.9198558796526858E-2</v>
      </c>
      <c r="E65" s="103">
        <f t="shared" si="29"/>
        <v>2.2862216531221505E-2</v>
      </c>
      <c r="F65" s="103">
        <f t="shared" si="29"/>
        <v>2.5449965267531586E-4</v>
      </c>
      <c r="G65" s="103">
        <f t="shared" si="29"/>
        <v>0</v>
      </c>
      <c r="H65" s="103">
        <f t="shared" si="29"/>
        <v>6.2376100866767356E-2</v>
      </c>
      <c r="I65" s="103">
        <f t="shared" si="29"/>
        <v>1.2075350213287106E-4</v>
      </c>
      <c r="J65" s="103">
        <f t="shared" si="29"/>
        <v>6.3693817208994004E-3</v>
      </c>
      <c r="K65" s="103">
        <f t="shared" si="29"/>
        <v>1.3947730623733343E-2</v>
      </c>
      <c r="L65" s="103">
        <f t="shared" si="29"/>
        <v>3.2086173944241911E-4</v>
      </c>
      <c r="M65" s="103">
        <f t="shared" si="29"/>
        <v>2.0758727586208031E-2</v>
      </c>
      <c r="N65" s="103">
        <f t="shared" si="29"/>
        <v>0.16299122583006495</v>
      </c>
      <c r="O65" s="103">
        <f t="shared" si="29"/>
        <v>4.1503196925256246E-2</v>
      </c>
      <c r="P65" s="103">
        <f t="shared" si="29"/>
        <v>8.2788167490609847E-3</v>
      </c>
      <c r="Q65" s="103">
        <f t="shared" si="29"/>
        <v>4.978201367431722E-2</v>
      </c>
      <c r="R65" s="103">
        <f t="shared" si="29"/>
        <v>6.6391257173110299E-2</v>
      </c>
      <c r="S65" s="103">
        <f t="shared" si="29"/>
        <v>1.767592623307632E-2</v>
      </c>
      <c r="T65" s="103">
        <f t="shared" si="29"/>
        <v>8.4067183406186602E-2</v>
      </c>
      <c r="U65" s="103">
        <f t="shared" si="29"/>
        <v>0.14467025269500391</v>
      </c>
      <c r="V65" s="103">
        <f t="shared" si="29"/>
        <v>4.2686278663931029E-2</v>
      </c>
      <c r="W65" s="103">
        <f t="shared" si="29"/>
        <v>0.18735653135893496</v>
      </c>
      <c r="X65" s="103">
        <f t="shared" si="29"/>
        <v>3.2006050719152628E-2</v>
      </c>
      <c r="Y65" s="103">
        <f t="shared" si="29"/>
        <v>5.240511758473726E-2</v>
      </c>
      <c r="Z65" s="103">
        <f t="shared" si="29"/>
        <v>9.6593349017517247E-2</v>
      </c>
      <c r="AA65" s="103">
        <f t="shared" si="29"/>
        <v>9.8109857371189518E-2</v>
      </c>
      <c r="AB65" s="103">
        <f t="shared" si="29"/>
        <v>4.9299531122002721E-2</v>
      </c>
      <c r="AC65" s="103">
        <f t="shared" si="29"/>
        <v>5.1677568670937458E-2</v>
      </c>
      <c r="AD65" s="103">
        <f t="shared" si="29"/>
        <v>2.68743813325855E-2</v>
      </c>
      <c r="AE65" s="103">
        <f t="shared" si="29"/>
        <v>0.12785148112552569</v>
      </c>
      <c r="AF65" s="103">
        <f t="shared" si="29"/>
        <v>1.8727102450584822E-2</v>
      </c>
      <c r="AG65" s="103">
        <f t="shared" si="29"/>
        <v>6.9752590088134883E-3</v>
      </c>
      <c r="AH65" s="103">
        <f t="shared" si="29"/>
        <v>2.5702361459398308E-2</v>
      </c>
      <c r="AI65" s="104">
        <f>AI32/$AI$32</f>
        <v>1</v>
      </c>
      <c r="AK65" s="98"/>
      <c r="AQ65"/>
      <c r="AR65"/>
    </row>
    <row r="66" spans="1:44" ht="14.4" x14ac:dyDescent="0.3">
      <c r="A66"/>
      <c r="B66"/>
      <c r="AQ66"/>
      <c r="AR66"/>
    </row>
    <row r="67" spans="1:44" ht="14.4" x14ac:dyDescent="0.3">
      <c r="A67"/>
      <c r="B67"/>
      <c r="AQ67"/>
      <c r="AR67"/>
    </row>
    <row r="68" spans="1:44" ht="14.4" x14ac:dyDescent="0.3">
      <c r="A68"/>
      <c r="B68"/>
      <c r="AQ68"/>
      <c r="AR68"/>
    </row>
    <row r="69" spans="1:44" ht="14.4" x14ac:dyDescent="0.3">
      <c r="A69"/>
      <c r="B69"/>
      <c r="J69" s="70" t="s">
        <v>409</v>
      </c>
      <c r="AQ69"/>
      <c r="AR69"/>
    </row>
    <row r="70" spans="1:44" ht="14.4" x14ac:dyDescent="0.3">
      <c r="A70"/>
      <c r="B70"/>
      <c r="AQ70"/>
      <c r="AR70"/>
    </row>
    <row r="71" spans="1:44" ht="14.4" x14ac:dyDescent="0.3">
      <c r="A71"/>
      <c r="B71"/>
      <c r="AQ71"/>
      <c r="AR71"/>
    </row>
    <row r="72" spans="1:44" ht="14.4" x14ac:dyDescent="0.3">
      <c r="A72"/>
      <c r="B72"/>
      <c r="AQ72"/>
      <c r="AR72"/>
    </row>
    <row r="73" spans="1:44" ht="14.4" x14ac:dyDescent="0.3">
      <c r="A73"/>
      <c r="B73"/>
      <c r="AQ73"/>
      <c r="AR73"/>
    </row>
    <row r="74" spans="1:44" ht="14.4" x14ac:dyDescent="0.3">
      <c r="A74"/>
      <c r="B74"/>
      <c r="AQ74"/>
      <c r="AR74"/>
    </row>
    <row r="75" spans="1:44" ht="14.4" x14ac:dyDescent="0.3">
      <c r="A75"/>
      <c r="B75"/>
      <c r="AQ75"/>
      <c r="AR75"/>
    </row>
    <row r="76" spans="1:44" ht="14.4" x14ac:dyDescent="0.3">
      <c r="A76"/>
      <c r="B76"/>
      <c r="AQ76"/>
      <c r="AR76"/>
    </row>
    <row r="77" spans="1:44" ht="14.4" x14ac:dyDescent="0.3">
      <c r="A77"/>
      <c r="B77"/>
      <c r="AQ77"/>
      <c r="AR77"/>
    </row>
    <row r="78" spans="1:44" ht="14.4" x14ac:dyDescent="0.3">
      <c r="A78"/>
      <c r="B78"/>
      <c r="AQ78"/>
      <c r="AR78"/>
    </row>
    <row r="79" spans="1:44" ht="14.4" x14ac:dyDescent="0.3">
      <c r="A79"/>
      <c r="B79"/>
      <c r="AQ79"/>
      <c r="AR79"/>
    </row>
    <row r="80" spans="1:44" ht="14.4" x14ac:dyDescent="0.3">
      <c r="A80"/>
      <c r="B80"/>
      <c r="AQ80"/>
      <c r="AR80"/>
    </row>
    <row r="81" spans="1:44" ht="14.4" x14ac:dyDescent="0.3">
      <c r="A81"/>
      <c r="B81"/>
      <c r="AQ81"/>
      <c r="AR81"/>
    </row>
    <row r="82" spans="1:44" ht="14.4" x14ac:dyDescent="0.3">
      <c r="A82"/>
      <c r="B82"/>
      <c r="AQ82"/>
      <c r="AR82"/>
    </row>
    <row r="83" spans="1:44" ht="14.4" x14ac:dyDescent="0.3">
      <c r="A83"/>
      <c r="B83"/>
      <c r="AQ83"/>
      <c r="AR83"/>
    </row>
    <row r="84" spans="1:44" ht="14.4" x14ac:dyDescent="0.3">
      <c r="A84"/>
      <c r="B84"/>
      <c r="AQ84"/>
      <c r="AR84"/>
    </row>
    <row r="85" spans="1:44" ht="14.4" x14ac:dyDescent="0.3">
      <c r="A85"/>
      <c r="B85"/>
      <c r="AQ85"/>
      <c r="AR85"/>
    </row>
    <row r="86" spans="1:44" ht="14.4" x14ac:dyDescent="0.3">
      <c r="A86"/>
      <c r="B86"/>
      <c r="AQ86"/>
      <c r="AR86"/>
    </row>
    <row r="87" spans="1:44" ht="14.4" x14ac:dyDescent="0.3">
      <c r="A87"/>
      <c r="B87"/>
      <c r="AQ87"/>
      <c r="AR87"/>
    </row>
    <row r="88" spans="1:44" ht="14.4" x14ac:dyDescent="0.3">
      <c r="A88"/>
      <c r="B88"/>
      <c r="AQ88"/>
      <c r="AR88"/>
    </row>
    <row r="89" spans="1:44" ht="14.4" x14ac:dyDescent="0.3">
      <c r="A89"/>
      <c r="B89"/>
      <c r="AQ89"/>
      <c r="AR89"/>
    </row>
    <row r="90" spans="1:44" ht="14.4" x14ac:dyDescent="0.3">
      <c r="A90"/>
      <c r="B90"/>
      <c r="AQ90"/>
      <c r="AR90"/>
    </row>
    <row r="91" spans="1:44" ht="14.4" x14ac:dyDescent="0.3">
      <c r="A91"/>
      <c r="B91"/>
      <c r="AQ91"/>
      <c r="AR91"/>
    </row>
    <row r="92" spans="1:44" ht="14.4" x14ac:dyDescent="0.3">
      <c r="A92"/>
      <c r="B92"/>
      <c r="AQ92"/>
      <c r="AR92"/>
    </row>
    <row r="93" spans="1:44" ht="14.4" x14ac:dyDescent="0.3">
      <c r="A93"/>
      <c r="B93"/>
      <c r="AQ93"/>
      <c r="AR93"/>
    </row>
    <row r="94" spans="1:44" ht="14.4" x14ac:dyDescent="0.3">
      <c r="A94"/>
      <c r="B94"/>
      <c r="AQ94"/>
      <c r="AR94"/>
    </row>
    <row r="95" spans="1:44" ht="14.4" x14ac:dyDescent="0.3">
      <c r="A95"/>
      <c r="B95"/>
      <c r="AQ95"/>
      <c r="AR95"/>
    </row>
    <row r="96" spans="1:44" ht="14.4" x14ac:dyDescent="0.3">
      <c r="A96"/>
      <c r="B96"/>
      <c r="AQ96"/>
      <c r="AR96"/>
    </row>
    <row r="97" spans="1:44" ht="14.4" x14ac:dyDescent="0.3">
      <c r="A97"/>
      <c r="B97"/>
      <c r="AQ97"/>
      <c r="AR97"/>
    </row>
    <row r="98" spans="1:44" ht="14.4" x14ac:dyDescent="0.3">
      <c r="A98"/>
      <c r="B98"/>
      <c r="AQ98"/>
      <c r="AR98"/>
    </row>
    <row r="99" spans="1:44" ht="14.4" x14ac:dyDescent="0.3">
      <c r="A99"/>
      <c r="B99"/>
      <c r="AQ99"/>
      <c r="AR99"/>
    </row>
    <row r="100" spans="1:44" ht="14.4" x14ac:dyDescent="0.3">
      <c r="A100"/>
      <c r="B100"/>
      <c r="AQ100"/>
      <c r="AR100"/>
    </row>
    <row r="101" spans="1:44" ht="14.4" x14ac:dyDescent="0.3">
      <c r="A101"/>
      <c r="B101"/>
      <c r="AQ101"/>
      <c r="AR101"/>
    </row>
    <row r="102" spans="1:44" ht="14.4" x14ac:dyDescent="0.3">
      <c r="A102"/>
      <c r="B102"/>
      <c r="AQ102"/>
      <c r="AR102"/>
    </row>
    <row r="103" spans="1:44" ht="14.4" x14ac:dyDescent="0.3">
      <c r="A103"/>
      <c r="B103"/>
      <c r="AQ103"/>
      <c r="AR103"/>
    </row>
    <row r="104" spans="1:44" ht="14.4" x14ac:dyDescent="0.3">
      <c r="A104"/>
      <c r="B104"/>
      <c r="AQ104"/>
      <c r="AR104"/>
    </row>
    <row r="105" spans="1:44" ht="14.4" x14ac:dyDescent="0.3">
      <c r="A105"/>
      <c r="B105"/>
      <c r="AQ105"/>
      <c r="AR105"/>
    </row>
    <row r="106" spans="1:44" ht="14.4" x14ac:dyDescent="0.3">
      <c r="A106"/>
      <c r="B106"/>
      <c r="AQ106"/>
      <c r="AR106"/>
    </row>
    <row r="107" spans="1:44" ht="14.4" x14ac:dyDescent="0.3">
      <c r="A107"/>
      <c r="B107"/>
      <c r="AQ107"/>
      <c r="AR107"/>
    </row>
    <row r="108" spans="1:44" ht="14.4" x14ac:dyDescent="0.3">
      <c r="A108"/>
      <c r="B108"/>
      <c r="AQ108"/>
      <c r="AR108"/>
    </row>
    <row r="109" spans="1:44" ht="14.4" x14ac:dyDescent="0.3">
      <c r="A109"/>
      <c r="B109"/>
      <c r="AQ109"/>
      <c r="AR109"/>
    </row>
    <row r="110" spans="1:44" ht="14.4" x14ac:dyDescent="0.3">
      <c r="A110"/>
      <c r="B110"/>
      <c r="AQ110"/>
      <c r="AR110"/>
    </row>
    <row r="111" spans="1:44" ht="14.4" x14ac:dyDescent="0.3">
      <c r="A111"/>
      <c r="B111"/>
      <c r="AQ111"/>
      <c r="AR111"/>
    </row>
    <row r="112" spans="1:44" ht="14.4" x14ac:dyDescent="0.3">
      <c r="A112"/>
      <c r="B112"/>
      <c r="AQ112"/>
      <c r="AR112"/>
    </row>
    <row r="113" spans="1:44" ht="14.4" x14ac:dyDescent="0.3">
      <c r="A113"/>
      <c r="B113"/>
      <c r="AQ113"/>
      <c r="AR113"/>
    </row>
    <row r="114" spans="1:44" ht="14.4" x14ac:dyDescent="0.3">
      <c r="A114"/>
      <c r="B114"/>
      <c r="AQ114"/>
      <c r="AR114"/>
    </row>
    <row r="115" spans="1:44" ht="14.4" x14ac:dyDescent="0.3">
      <c r="A115"/>
      <c r="B115"/>
      <c r="AQ115"/>
      <c r="AR115"/>
    </row>
    <row r="116" spans="1:44" ht="14.4" x14ac:dyDescent="0.3">
      <c r="A116"/>
      <c r="B116"/>
      <c r="AQ116"/>
      <c r="AR116"/>
    </row>
    <row r="117" spans="1:44" ht="14.4" x14ac:dyDescent="0.3">
      <c r="A117"/>
      <c r="B117"/>
      <c r="AQ117"/>
      <c r="AR117"/>
    </row>
    <row r="118" spans="1:44" ht="14.4" x14ac:dyDescent="0.3">
      <c r="A118"/>
      <c r="B118"/>
      <c r="AQ118"/>
      <c r="AR118"/>
    </row>
    <row r="119" spans="1:44" ht="14.4" x14ac:dyDescent="0.3">
      <c r="A119"/>
      <c r="B119"/>
      <c r="AQ119"/>
      <c r="AR119"/>
    </row>
    <row r="120" spans="1:44" ht="14.4" x14ac:dyDescent="0.3">
      <c r="A120"/>
      <c r="B120"/>
      <c r="AQ120"/>
      <c r="AR120"/>
    </row>
    <row r="121" spans="1:44" ht="14.4" x14ac:dyDescent="0.3">
      <c r="A121"/>
      <c r="B121"/>
      <c r="AQ121"/>
      <c r="AR121"/>
    </row>
    <row r="122" spans="1:44" ht="14.4" x14ac:dyDescent="0.3">
      <c r="A122"/>
      <c r="B122"/>
      <c r="AQ122"/>
      <c r="AR122"/>
    </row>
    <row r="123" spans="1:44" ht="14.4" x14ac:dyDescent="0.3">
      <c r="A123"/>
      <c r="B123"/>
      <c r="AQ123"/>
      <c r="AR123"/>
    </row>
    <row r="124" spans="1:44" ht="14.4" x14ac:dyDescent="0.3">
      <c r="A124"/>
      <c r="B124"/>
      <c r="AQ124"/>
      <c r="AR124"/>
    </row>
    <row r="125" spans="1:44" ht="14.4" x14ac:dyDescent="0.3">
      <c r="A125"/>
      <c r="B125"/>
      <c r="AQ125"/>
      <c r="AR125"/>
    </row>
    <row r="126" spans="1:44" ht="14.4" x14ac:dyDescent="0.3">
      <c r="A126"/>
      <c r="B126"/>
      <c r="AQ126"/>
      <c r="AR126"/>
    </row>
    <row r="127" spans="1:44" ht="14.4" x14ac:dyDescent="0.3">
      <c r="A127"/>
      <c r="B127"/>
      <c r="AQ127"/>
      <c r="AR127"/>
    </row>
    <row r="128" spans="1:44" ht="14.4" x14ac:dyDescent="0.3">
      <c r="A128"/>
      <c r="B128"/>
      <c r="AQ128"/>
      <c r="AR128"/>
    </row>
    <row r="129" spans="1:44" ht="14.4" x14ac:dyDescent="0.3">
      <c r="A129"/>
      <c r="B129"/>
      <c r="AQ129"/>
      <c r="AR129"/>
    </row>
    <row r="130" spans="1:44" ht="14.4" x14ac:dyDescent="0.3">
      <c r="A130"/>
      <c r="B130"/>
      <c r="AQ130"/>
      <c r="AR130"/>
    </row>
    <row r="131" spans="1:44" ht="14.4" x14ac:dyDescent="0.3">
      <c r="A131"/>
      <c r="B131"/>
      <c r="AQ131"/>
      <c r="AR131"/>
    </row>
    <row r="132" spans="1:44" ht="14.4" x14ac:dyDescent="0.3">
      <c r="A132"/>
      <c r="B132"/>
      <c r="AQ132"/>
      <c r="AR132"/>
    </row>
    <row r="133" spans="1:44" ht="14.4" x14ac:dyDescent="0.3">
      <c r="A133"/>
      <c r="B133"/>
      <c r="AQ133"/>
      <c r="AR133"/>
    </row>
    <row r="134" spans="1:44" ht="14.4" x14ac:dyDescent="0.3">
      <c r="A134"/>
      <c r="B134"/>
      <c r="AQ134"/>
      <c r="AR134"/>
    </row>
    <row r="135" spans="1:44" ht="14.4" x14ac:dyDescent="0.3">
      <c r="A135"/>
      <c r="B135"/>
      <c r="AQ135"/>
      <c r="AR135"/>
    </row>
    <row r="136" spans="1:44" ht="14.4" x14ac:dyDescent="0.3">
      <c r="A136"/>
      <c r="B136"/>
      <c r="AQ136"/>
      <c r="AR136"/>
    </row>
    <row r="137" spans="1:44" ht="14.4" x14ac:dyDescent="0.3">
      <c r="A137"/>
      <c r="B137"/>
      <c r="AQ137"/>
      <c r="AR137"/>
    </row>
    <row r="138" spans="1:44" ht="14.4" x14ac:dyDescent="0.3">
      <c r="A138"/>
      <c r="B138"/>
      <c r="AQ138"/>
      <c r="AR138"/>
    </row>
    <row r="139" spans="1:44" ht="14.4" x14ac:dyDescent="0.3">
      <c r="A139"/>
      <c r="B139"/>
      <c r="AQ139"/>
      <c r="AR139"/>
    </row>
    <row r="140" spans="1:44" ht="14.4" x14ac:dyDescent="0.3">
      <c r="A140"/>
      <c r="B140"/>
      <c r="AQ140"/>
      <c r="AR140"/>
    </row>
    <row r="141" spans="1:44" ht="14.4" x14ac:dyDescent="0.3">
      <c r="A141"/>
      <c r="B141"/>
      <c r="AQ141"/>
      <c r="AR141"/>
    </row>
    <row r="142" spans="1:44" ht="14.4" x14ac:dyDescent="0.3">
      <c r="A142"/>
      <c r="B142"/>
      <c r="AQ142"/>
      <c r="AR142"/>
    </row>
    <row r="143" spans="1:44" ht="14.4" x14ac:dyDescent="0.3">
      <c r="A143"/>
      <c r="B143"/>
      <c r="AQ143"/>
      <c r="AR143"/>
    </row>
    <row r="144" spans="1:44" ht="14.4" x14ac:dyDescent="0.3">
      <c r="A144"/>
      <c r="B144"/>
      <c r="AQ144"/>
      <c r="AR144"/>
    </row>
    <row r="145" spans="1:44" ht="14.4" x14ac:dyDescent="0.3">
      <c r="A145"/>
      <c r="B145"/>
      <c r="AQ145"/>
      <c r="AR145"/>
    </row>
    <row r="146" spans="1:44" ht="14.4" x14ac:dyDescent="0.3">
      <c r="A146"/>
      <c r="B146"/>
      <c r="AQ146"/>
      <c r="AR146"/>
    </row>
    <row r="147" spans="1:44" ht="14.4" x14ac:dyDescent="0.3">
      <c r="A147"/>
      <c r="B147"/>
      <c r="AQ147"/>
      <c r="AR147"/>
    </row>
    <row r="148" spans="1:44" ht="14.4" x14ac:dyDescent="0.3">
      <c r="A148"/>
      <c r="B148"/>
    </row>
    <row r="149" spans="1:44" ht="14.4" x14ac:dyDescent="0.3">
      <c r="A149"/>
      <c r="B149"/>
    </row>
    <row r="150" spans="1:44" ht="14.4" x14ac:dyDescent="0.3">
      <c r="A150"/>
      <c r="B150"/>
    </row>
    <row r="151" spans="1:44" ht="14.4" x14ac:dyDescent="0.3">
      <c r="A151"/>
      <c r="B151"/>
    </row>
    <row r="152" spans="1:44" ht="14.4" x14ac:dyDescent="0.3">
      <c r="A152"/>
      <c r="B152"/>
    </row>
    <row r="153" spans="1:44" ht="14.4" x14ac:dyDescent="0.3">
      <c r="A153"/>
      <c r="B153"/>
    </row>
    <row r="154" spans="1:44" ht="14.4" x14ac:dyDescent="0.3">
      <c r="A154"/>
      <c r="B154"/>
    </row>
    <row r="155" spans="1:44" ht="14.4" x14ac:dyDescent="0.3">
      <c r="A155"/>
      <c r="B155"/>
    </row>
    <row r="156" spans="1:44" ht="14.4" x14ac:dyDescent="0.3">
      <c r="A156"/>
      <c r="B156"/>
    </row>
    <row r="157" spans="1:44" ht="14.4" x14ac:dyDescent="0.3">
      <c r="A157"/>
      <c r="B157"/>
    </row>
    <row r="158" spans="1:44" ht="14.4" x14ac:dyDescent="0.3">
      <c r="A158"/>
      <c r="B158"/>
    </row>
    <row r="159" spans="1:44" ht="14.4" x14ac:dyDescent="0.3">
      <c r="A159"/>
      <c r="B159"/>
    </row>
    <row r="160" spans="1:44" ht="14.4" x14ac:dyDescent="0.3">
      <c r="A160"/>
      <c r="B160"/>
    </row>
    <row r="161" spans="1:2" ht="14.4" x14ac:dyDescent="0.3">
      <c r="A161"/>
      <c r="B161"/>
    </row>
    <row r="162" spans="1:2" ht="14.4" x14ac:dyDescent="0.3">
      <c r="A162"/>
      <c r="B162"/>
    </row>
    <row r="163" spans="1:2" ht="14.4" x14ac:dyDescent="0.3">
      <c r="A163"/>
      <c r="B163"/>
    </row>
  </sheetData>
  <mergeCells count="9">
    <mergeCell ref="A36:AI36"/>
    <mergeCell ref="A37:AI37"/>
    <mergeCell ref="A65:B65"/>
    <mergeCell ref="A1:AL1"/>
    <mergeCell ref="A2:AL2"/>
    <mergeCell ref="A3:AL3"/>
    <mergeCell ref="A4:AL4"/>
    <mergeCell ref="A32:B32"/>
    <mergeCell ref="A35:AI35"/>
  </mergeCells>
  <hyperlinks>
    <hyperlink ref="AN1" location="INDICE!A1" display="VOVER AL INDIC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39997558519241921"/>
  </sheetPr>
  <dimension ref="A1:AN131"/>
  <sheetViews>
    <sheetView showGridLines="0" zoomScale="55" zoomScaleNormal="55" workbookViewId="0">
      <selection activeCell="AN1" sqref="AN1"/>
    </sheetView>
  </sheetViews>
  <sheetFormatPr baseColWidth="10" defaultRowHeight="13.2" x14ac:dyDescent="0.25"/>
  <cols>
    <col min="1" max="1" width="8.6640625" style="70" customWidth="1"/>
    <col min="2" max="2" width="23.21875" style="70" customWidth="1"/>
    <col min="3" max="39" width="11.5546875" style="70"/>
    <col min="40" max="40" width="22.33203125" style="70" bestFit="1" customWidth="1"/>
    <col min="41" max="16384" width="11.5546875" style="70"/>
  </cols>
  <sheetData>
    <row r="1" spans="1:40" ht="16.8" customHeight="1" thickBot="1" x14ac:dyDescent="0.3">
      <c r="A1" s="299" t="s">
        <v>404</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N1" s="259" t="s">
        <v>534</v>
      </c>
    </row>
    <row r="2" spans="1:40" ht="14.4" thickTop="1" x14ac:dyDescent="0.25">
      <c r="A2" s="300" t="s">
        <v>517</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row>
    <row r="3" spans="1:40" ht="13.8" x14ac:dyDescent="0.25">
      <c r="A3" s="300" t="s">
        <v>322</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row>
    <row r="4" spans="1:40" ht="13.8" x14ac:dyDescent="0.25">
      <c r="A4" s="300" t="s">
        <v>402</v>
      </c>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row>
    <row r="5" spans="1:40" ht="13.8"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row>
    <row r="6" spans="1:40" ht="135" customHeight="1" thickBot="1" x14ac:dyDescent="0.3">
      <c r="A6" s="88" t="s">
        <v>10</v>
      </c>
      <c r="B6" s="89" t="s">
        <v>0</v>
      </c>
      <c r="C6" s="90" t="s">
        <v>324</v>
      </c>
      <c r="D6" s="90" t="s">
        <v>325</v>
      </c>
      <c r="E6" s="90" t="s">
        <v>326</v>
      </c>
      <c r="F6" s="90" t="s">
        <v>327</v>
      </c>
      <c r="G6" s="90" t="s">
        <v>328</v>
      </c>
      <c r="H6" s="91" t="s">
        <v>329</v>
      </c>
      <c r="I6" s="90" t="s">
        <v>331</v>
      </c>
      <c r="J6" s="90" t="s">
        <v>334</v>
      </c>
      <c r="K6" s="90" t="s">
        <v>332</v>
      </c>
      <c r="L6" s="90" t="s">
        <v>333</v>
      </c>
      <c r="M6" s="91" t="s">
        <v>359</v>
      </c>
      <c r="N6" s="91" t="s">
        <v>344</v>
      </c>
      <c r="O6" s="92" t="s">
        <v>335</v>
      </c>
      <c r="P6" s="92" t="s">
        <v>336</v>
      </c>
      <c r="Q6" s="91" t="s">
        <v>345</v>
      </c>
      <c r="R6" s="93" t="s">
        <v>337</v>
      </c>
      <c r="S6" s="93" t="s">
        <v>338</v>
      </c>
      <c r="T6" s="91" t="s">
        <v>346</v>
      </c>
      <c r="U6" s="94" t="s">
        <v>339</v>
      </c>
      <c r="V6" s="93" t="s">
        <v>340</v>
      </c>
      <c r="W6" s="91" t="s">
        <v>347</v>
      </c>
      <c r="X6" s="91" t="s">
        <v>348</v>
      </c>
      <c r="Y6" s="91" t="s">
        <v>349</v>
      </c>
      <c r="Z6" s="91" t="s">
        <v>350</v>
      </c>
      <c r="AA6" s="91" t="s">
        <v>351</v>
      </c>
      <c r="AB6" s="93" t="s">
        <v>352</v>
      </c>
      <c r="AC6" s="92" t="s">
        <v>353</v>
      </c>
      <c r="AD6" s="92" t="s">
        <v>354</v>
      </c>
      <c r="AE6" s="91" t="s">
        <v>355</v>
      </c>
      <c r="AF6" s="92" t="s">
        <v>356</v>
      </c>
      <c r="AG6" s="93" t="s">
        <v>357</v>
      </c>
      <c r="AH6" s="91" t="s">
        <v>358</v>
      </c>
      <c r="AI6" s="95" t="s">
        <v>407</v>
      </c>
      <c r="AJ6" s="95" t="s">
        <v>342</v>
      </c>
      <c r="AK6" s="91" t="s">
        <v>400</v>
      </c>
      <c r="AL6" s="96" t="s">
        <v>408</v>
      </c>
    </row>
    <row r="7" spans="1:40" ht="14.4" x14ac:dyDescent="0.25">
      <c r="A7" s="82" t="s">
        <v>11</v>
      </c>
      <c r="B7" s="83" t="s">
        <v>1</v>
      </c>
      <c r="C7" s="84">
        <f>SUMIF('PIB Municipios 2018'!$A$8:$A$132,$A7,'PIB Municipios 2018'!H$8:H$132)</f>
        <v>23.295299798289776</v>
      </c>
      <c r="D7" s="84">
        <f>SUMIF('PIB Municipios 2018'!$A$8:$A$132,$A7,'PIB Municipios 2018'!I$8:I$132)</f>
        <v>85.56826059790734</v>
      </c>
      <c r="E7" s="84">
        <f>SUMIF('PIB Municipios 2018'!$A$8:$A$132,$A7,'PIB Municipios 2018'!J$8:J$132)</f>
        <v>586.69168483279407</v>
      </c>
      <c r="F7" s="84">
        <f>SUMIF('PIB Municipios 2018'!$A$8:$A$132,$A7,'PIB Municipios 2018'!K$8:K$132)</f>
        <v>1.3140285901538049</v>
      </c>
      <c r="G7" s="84">
        <f>SUMIF('PIB Municipios 2018'!$A$8:$A$132,$A7,'PIB Municipios 2018'!L$8:L$132)</f>
        <v>0</v>
      </c>
      <c r="H7" s="85">
        <f>SUMIF('PIB Municipios 2018'!$A$8:$A$132,$A7,'PIB Municipios 2018'!M$8:M$132)</f>
        <v>696.86927381914495</v>
      </c>
      <c r="I7" s="84">
        <f>SUMIF('PIB Municipios 2018'!$A$8:$A$132,$A7,'PIB Municipios 2018'!N$8:N$132)</f>
        <v>0</v>
      </c>
      <c r="J7" s="84">
        <f>SUMIF('PIB Municipios 2018'!$A$8:$A$132,$A7,'PIB Municipios 2018'!O$8:O$132)</f>
        <v>0</v>
      </c>
      <c r="K7" s="84">
        <f>SUMIF('PIB Municipios 2018'!$A$8:$A$132,$A7,'PIB Municipios 2018'!P$8:P$132)</f>
        <v>14.921188866025782</v>
      </c>
      <c r="L7" s="84">
        <f>SUMIF('PIB Municipios 2018'!$A$8:$A$132,$A7,'PIB Municipios 2018'!Q$8:Q$132)</f>
        <v>18.924194180134812</v>
      </c>
      <c r="M7" s="85">
        <f>SUMIF('PIB Municipios 2018'!$A$8:$A$132,$A7,'PIB Municipios 2018'!R$8:R$132)</f>
        <v>33.845383046160592</v>
      </c>
      <c r="N7" s="85">
        <f>SUMIF('PIB Municipios 2018'!$A$8:$A$132,$A7,'PIB Municipios 2018'!S$8:S$132)</f>
        <v>16488.151935619109</v>
      </c>
      <c r="O7" s="84">
        <f>SUMIF('PIB Municipios 2018'!$A$8:$A$132,$A7,'PIB Municipios 2018'!T$8:T$132)</f>
        <v>2125.3102676526482</v>
      </c>
      <c r="P7" s="84">
        <f>SUMIF('PIB Municipios 2018'!$A$8:$A$132,$A7,'PIB Municipios 2018'!U$8:U$132)</f>
        <v>774.92711743086363</v>
      </c>
      <c r="Q7" s="85">
        <f>SUMIF('PIB Municipios 2018'!$A$8:$A$132,$A7,'PIB Municipios 2018'!V$8:V$132)</f>
        <v>2900.2373850835115</v>
      </c>
      <c r="R7" s="84">
        <f>SUMIF('PIB Municipios 2018'!$A$8:$A$132,$A7,'PIB Municipios 2018'!W$8:W$132)</f>
        <v>6447.6045951983133</v>
      </c>
      <c r="S7" s="84">
        <f>SUMIF('PIB Municipios 2018'!$A$8:$A$132,$A7,'PIB Municipios 2018'!X$8:X$132)</f>
        <v>1639.8102219488337</v>
      </c>
      <c r="T7" s="86">
        <f>SUMIF('PIB Municipios 2018'!$A$8:$A$132,$A7,'PIB Municipios 2018'!Y$8:Y$132)</f>
        <v>8087.4148171471452</v>
      </c>
      <c r="U7" s="84">
        <f>SUMIF('PIB Municipios 2018'!$A$8:$A$132,$A7,'PIB Municipios 2018'!Z$8:Z$132)</f>
        <v>13714.173125239055</v>
      </c>
      <c r="V7" s="84">
        <f>SUMIF('PIB Municipios 2018'!$A$8:$A$132,$A7,'PIB Municipios 2018'!AA$8:AA$132)</f>
        <v>4212.9681735302929</v>
      </c>
      <c r="W7" s="85">
        <f>SUMIF('PIB Municipios 2018'!$A$8:$A$132,$A7,'PIB Municipios 2018'!AB$8:AB$132)</f>
        <v>17927.141298769351</v>
      </c>
      <c r="X7" s="85">
        <f>SUMIF('PIB Municipios 2018'!$A$8:$A$132,$A7,'PIB Municipios 2018'!AC$8:AC$132)</f>
        <v>3050.7348841810926</v>
      </c>
      <c r="Y7" s="85">
        <f>SUMIF('PIB Municipios 2018'!$A$8:$A$132,$A7,'PIB Municipios 2018'!AD$8:AD$132)</f>
        <v>6159.4633262871612</v>
      </c>
      <c r="Z7" s="85">
        <f>SUMIF('PIB Municipios 2018'!$A$8:$A$132,$A7,'PIB Municipios 2018'!AE$8:AE$132)</f>
        <v>8843.5254825202373</v>
      </c>
      <c r="AA7" s="85">
        <f>SUMIF('PIB Municipios 2018'!$A$8:$A$132,$A7,'PIB Municipios 2018'!AF$8:AF$132)</f>
        <v>9005.7620931765941</v>
      </c>
      <c r="AB7" s="84">
        <f>SUMIF('PIB Municipios 2018'!$A$8:$A$132,$A7,'PIB Municipios 2018'!AG$8:AG$132)</f>
        <v>4313.8006406465347</v>
      </c>
      <c r="AC7" s="84">
        <f>SUMIF('PIB Municipios 2018'!$A$8:$A$132,$A7,'PIB Municipios 2018'!AH$8:AH$132)</f>
        <v>4297.3356705721735</v>
      </c>
      <c r="AD7" s="84">
        <f>SUMIF('PIB Municipios 2018'!$A$8:$A$132,$A7,'PIB Municipios 2018'!AI$8:AI$132)</f>
        <v>2139.1910416947667</v>
      </c>
      <c r="AE7" s="85">
        <f>SUMIF('PIB Municipios 2018'!$A$8:$A$132,$A7,'PIB Municipios 2018'!AJ$8:AJ$132)</f>
        <v>10750.327352913475</v>
      </c>
      <c r="AF7" s="84">
        <f>SUMIF('PIB Municipios 2018'!$A$8:$A$132,$A7,'PIB Municipios 2018'!AK$8:AK$132)</f>
        <v>1888.2490682481741</v>
      </c>
      <c r="AG7" s="84">
        <f>SUMIF('PIB Municipios 2018'!$A$8:$A$132,$A7,'PIB Municipios 2018'!AL$8:AL$132)</f>
        <v>580.0671131085104</v>
      </c>
      <c r="AH7" s="85">
        <f>SUMIF('PIB Municipios 2018'!$A$8:$A$132,$A7,'PIB Municipios 2018'!AM$8:AM$132)</f>
        <v>2468.3161813566849</v>
      </c>
      <c r="AI7" s="84">
        <f>SUMIF('PIB Municipios 2018'!$A$8:$A$132,$A7,'PIB Municipios 2018'!AN$8:AN$132)</f>
        <v>86411.789413919687</v>
      </c>
      <c r="AJ7" s="84">
        <f>SUMIF('PIB Municipios 2018'!$A$8:$A$132,$A7,'PIB Municipios 2018'!AO$8:AO$132)</f>
        <v>8548.4453457841591</v>
      </c>
      <c r="AK7" s="85">
        <f>SUMIF('PIB Municipios 2018'!$A$8:$A$132,$A7,'PIB Municipios 2018'!AP$8:AP$132)</f>
        <v>94960.234759703832</v>
      </c>
      <c r="AL7" s="87">
        <f>SUMIF('PIB Municipios 2018'!$A$8:$A$132,$A7,'PIB Municipios 2018'!AQ$8:AQ$132)</f>
        <v>0.66936435613786505</v>
      </c>
    </row>
    <row r="8" spans="1:40" ht="14.4" x14ac:dyDescent="0.25">
      <c r="A8" s="79" t="s">
        <v>12</v>
      </c>
      <c r="B8" s="73" t="s">
        <v>2</v>
      </c>
      <c r="C8" s="74">
        <f>SUMIF('PIB Municipios 2018'!$A$8:$A$132,$A8,'PIB Municipios 2018'!H$8:H$132)</f>
        <v>0</v>
      </c>
      <c r="D8" s="74">
        <f>SUMIF('PIB Municipios 2018'!$A$8:$A$132,$A8,'PIB Municipios 2018'!I$8:I$132)</f>
        <v>84.913938920113949</v>
      </c>
      <c r="E8" s="74">
        <f>SUMIF('PIB Municipios 2018'!$A$8:$A$132,$A8,'PIB Municipios 2018'!J$8:J$132)</f>
        <v>184.25715818330727</v>
      </c>
      <c r="F8" s="74">
        <f>SUMIF('PIB Municipios 2018'!$A$8:$A$132,$A8,'PIB Municipios 2018'!K$8:K$132)</f>
        <v>2.6728086666275694</v>
      </c>
      <c r="G8" s="74">
        <f>SUMIF('PIB Municipios 2018'!$A$8:$A$132,$A8,'PIB Municipios 2018'!L$8:L$132)</f>
        <v>0</v>
      </c>
      <c r="H8" s="75">
        <f>SUMIF('PIB Municipios 2018'!$A$8:$A$132,$A8,'PIB Municipios 2018'!M$8:M$132)</f>
        <v>271.84390577004876</v>
      </c>
      <c r="I8" s="74">
        <f>SUMIF('PIB Municipios 2018'!$A$8:$A$132,$A8,'PIB Municipios 2018'!N$8:N$132)</f>
        <v>0</v>
      </c>
      <c r="J8" s="74">
        <f>SUMIF('PIB Municipios 2018'!$A$8:$A$132,$A8,'PIB Municipios 2018'!O$8:O$132)</f>
        <v>0</v>
      </c>
      <c r="K8" s="74">
        <f>SUMIF('PIB Municipios 2018'!$A$8:$A$132,$A8,'PIB Municipios 2018'!P$8:P$132)</f>
        <v>879.05183629940814</v>
      </c>
      <c r="L8" s="74">
        <f>SUMIF('PIB Municipios 2018'!$A$8:$A$132,$A8,'PIB Municipios 2018'!Q$8:Q$132)</f>
        <v>3.2907205562782559E-2</v>
      </c>
      <c r="M8" s="75">
        <f>SUMIF('PIB Municipios 2018'!$A$8:$A$132,$A8,'PIB Municipios 2018'!R$8:R$132)</f>
        <v>879.08474350497102</v>
      </c>
      <c r="N8" s="75">
        <f>SUMIF('PIB Municipios 2018'!$A$8:$A$132,$A8,'PIB Municipios 2018'!S$8:S$132)</f>
        <v>94.307627850598493</v>
      </c>
      <c r="O8" s="74">
        <f>SUMIF('PIB Municipios 2018'!$A$8:$A$132,$A8,'PIB Municipios 2018'!T$8:T$132)</f>
        <v>95.840999156031202</v>
      </c>
      <c r="P8" s="74">
        <f>SUMIF('PIB Municipios 2018'!$A$8:$A$132,$A8,'PIB Municipios 2018'!U$8:U$132)</f>
        <v>67.424744387860159</v>
      </c>
      <c r="Q8" s="75">
        <f>SUMIF('PIB Municipios 2018'!$A$8:$A$132,$A8,'PIB Municipios 2018'!V$8:V$132)</f>
        <v>163.26574354389135</v>
      </c>
      <c r="R8" s="74">
        <f>SUMIF('PIB Municipios 2018'!$A$8:$A$132,$A8,'PIB Municipios 2018'!W$8:W$132)</f>
        <v>147.24744262421152</v>
      </c>
      <c r="S8" s="74">
        <f>SUMIF('PIB Municipios 2018'!$A$8:$A$132,$A8,'PIB Municipios 2018'!X$8:X$132)</f>
        <v>98.487265458565815</v>
      </c>
      <c r="T8" s="76">
        <f>SUMIF('PIB Municipios 2018'!$A$8:$A$132,$A8,'PIB Municipios 2018'!Y$8:Y$132)</f>
        <v>245.73470808277736</v>
      </c>
      <c r="U8" s="74">
        <f>SUMIF('PIB Municipios 2018'!$A$8:$A$132,$A8,'PIB Municipios 2018'!Z$8:Z$132)</f>
        <v>464.59426842022157</v>
      </c>
      <c r="V8" s="74">
        <f>SUMIF('PIB Municipios 2018'!$A$8:$A$132,$A8,'PIB Municipios 2018'!AA$8:AA$132)</f>
        <v>119.81973468854699</v>
      </c>
      <c r="W8" s="75">
        <f>SUMIF('PIB Municipios 2018'!$A$8:$A$132,$A8,'PIB Municipios 2018'!AB$8:AB$132)</f>
        <v>584.4140031087685</v>
      </c>
      <c r="X8" s="75">
        <f>SUMIF('PIB Municipios 2018'!$A$8:$A$132,$A8,'PIB Municipios 2018'!AC$8:AC$132)</f>
        <v>92.953530298950625</v>
      </c>
      <c r="Y8" s="75">
        <f>SUMIF('PIB Municipios 2018'!$A$8:$A$132,$A8,'PIB Municipios 2018'!AD$8:AD$132)</f>
        <v>31.723925091053804</v>
      </c>
      <c r="Z8" s="75">
        <f>SUMIF('PIB Municipios 2018'!$A$8:$A$132,$A8,'PIB Municipios 2018'!AE$8:AE$132)</f>
        <v>254.48266460383351</v>
      </c>
      <c r="AA8" s="75">
        <f>SUMIF('PIB Municipios 2018'!$A$8:$A$132,$A8,'PIB Municipios 2018'!AF$8:AF$132)</f>
        <v>355.51857080110858</v>
      </c>
      <c r="AB8" s="74">
        <f>SUMIF('PIB Municipios 2018'!$A$8:$A$132,$A8,'PIB Municipios 2018'!AG$8:AG$132)</f>
        <v>170.59868234865544</v>
      </c>
      <c r="AC8" s="74">
        <f>SUMIF('PIB Municipios 2018'!$A$8:$A$132,$A8,'PIB Municipios 2018'!AH$8:AH$132)</f>
        <v>268.88078586620475</v>
      </c>
      <c r="AD8" s="74">
        <f>SUMIF('PIB Municipios 2018'!$A$8:$A$132,$A8,'PIB Municipios 2018'!AI$8:AI$132)</f>
        <v>148.50651794596601</v>
      </c>
      <c r="AE8" s="75">
        <f>SUMIF('PIB Municipios 2018'!$A$8:$A$132,$A8,'PIB Municipios 2018'!AJ$8:AJ$132)</f>
        <v>587.9859861608262</v>
      </c>
      <c r="AF8" s="74">
        <f>SUMIF('PIB Municipios 2018'!$A$8:$A$132,$A8,'PIB Municipios 2018'!AK$8:AK$132)</f>
        <v>39.227395315385223</v>
      </c>
      <c r="AG8" s="74">
        <f>SUMIF('PIB Municipios 2018'!$A$8:$A$132,$A8,'PIB Municipios 2018'!AL$8:AL$132)</f>
        <v>36.166471552652453</v>
      </c>
      <c r="AH8" s="75">
        <f>SUMIF('PIB Municipios 2018'!$A$8:$A$132,$A8,'PIB Municipios 2018'!AM$8:AM$132)</f>
        <v>75.393866868037691</v>
      </c>
      <c r="AI8" s="74">
        <f>SUMIF('PIB Municipios 2018'!$A$8:$A$132,$A8,'PIB Municipios 2018'!AN$8:AN$132)</f>
        <v>3636.709275684866</v>
      </c>
      <c r="AJ8" s="74">
        <f>SUMIF('PIB Municipios 2018'!$A$8:$A$132,$A8,'PIB Municipios 2018'!AO$8:AO$132)</f>
        <v>359.76816002250865</v>
      </c>
      <c r="AK8" s="75">
        <f>SUMIF('PIB Municipios 2018'!$A$8:$A$132,$A8,'PIB Municipios 2018'!AP$8:AP$132)</f>
        <v>3996.4774357073757</v>
      </c>
      <c r="AL8" s="78">
        <f>SUMIF('PIB Municipios 2018'!$A$8:$A$132,$A8,'PIB Municipios 2018'!AQ$8:AQ$132)</f>
        <v>2.8170734332545529E-2</v>
      </c>
    </row>
    <row r="9" spans="1:40" ht="14.4" x14ac:dyDescent="0.25">
      <c r="A9" s="79" t="s">
        <v>13</v>
      </c>
      <c r="B9" s="73" t="s">
        <v>3</v>
      </c>
      <c r="C9" s="74">
        <f>SUMIF('PIB Municipios 2018'!$A$8:$A$132,$A9,'PIB Municipios 2018'!H$8:H$132)</f>
        <v>1.3372656599159409</v>
      </c>
      <c r="D9" s="74">
        <f>SUMIF('PIB Municipios 2018'!$A$8:$A$132,$A9,'PIB Municipios 2018'!I$8:I$132)</f>
        <v>43.082013764739472</v>
      </c>
      <c r="E9" s="74">
        <f>SUMIF('PIB Municipios 2018'!$A$8:$A$132,$A9,'PIB Municipios 2018'!J$8:J$132)</f>
        <v>170.8133729417184</v>
      </c>
      <c r="F9" s="74">
        <f>SUMIF('PIB Municipios 2018'!$A$8:$A$132,$A9,'PIB Municipios 2018'!K$8:K$132)</f>
        <v>4.8557460914354715</v>
      </c>
      <c r="G9" s="74">
        <f>SUMIF('PIB Municipios 2018'!$A$8:$A$132,$A9,'PIB Municipios 2018'!L$8:L$132)</f>
        <v>0</v>
      </c>
      <c r="H9" s="75">
        <f>SUMIF('PIB Municipios 2018'!$A$8:$A$132,$A9,'PIB Municipios 2018'!M$8:M$132)</f>
        <v>220.08839845780926</v>
      </c>
      <c r="I9" s="74">
        <f>SUMIF('PIB Municipios 2018'!$A$8:$A$132,$A9,'PIB Municipios 2018'!N$8:N$132)</f>
        <v>0</v>
      </c>
      <c r="J9" s="74">
        <f>SUMIF('PIB Municipios 2018'!$A$8:$A$132,$A9,'PIB Municipios 2018'!O$8:O$132)</f>
        <v>822.25721599353915</v>
      </c>
      <c r="K9" s="74">
        <f>SUMIF('PIB Municipios 2018'!$A$8:$A$132,$A9,'PIB Municipios 2018'!P$8:P$132)</f>
        <v>53.620617822945889</v>
      </c>
      <c r="L9" s="74">
        <f>SUMIF('PIB Municipios 2018'!$A$8:$A$132,$A9,'PIB Municipios 2018'!Q$8:Q$132)</f>
        <v>4.2289002127415802</v>
      </c>
      <c r="M9" s="75">
        <f>SUMIF('PIB Municipios 2018'!$A$8:$A$132,$A9,'PIB Municipios 2018'!R$8:R$132)</f>
        <v>880.10673402922657</v>
      </c>
      <c r="N9" s="75">
        <f>SUMIF('PIB Municipios 2018'!$A$8:$A$132,$A9,'PIB Municipios 2018'!S$8:S$132)</f>
        <v>436.7785526645693</v>
      </c>
      <c r="O9" s="74">
        <f>SUMIF('PIB Municipios 2018'!$A$8:$A$132,$A9,'PIB Municipios 2018'!T$8:T$132)</f>
        <v>159.59351884494592</v>
      </c>
      <c r="P9" s="74">
        <f>SUMIF('PIB Municipios 2018'!$A$8:$A$132,$A9,'PIB Municipios 2018'!U$8:U$132)</f>
        <v>20.460479845866995</v>
      </c>
      <c r="Q9" s="75">
        <f>SUMIF('PIB Municipios 2018'!$A$8:$A$132,$A9,'PIB Municipios 2018'!V$8:V$132)</f>
        <v>180.05399869081296</v>
      </c>
      <c r="R9" s="74">
        <f>SUMIF('PIB Municipios 2018'!$A$8:$A$132,$A9,'PIB Municipios 2018'!W$8:W$132)</f>
        <v>138.78304783502313</v>
      </c>
      <c r="S9" s="74">
        <f>SUMIF('PIB Municipios 2018'!$A$8:$A$132,$A9,'PIB Municipios 2018'!X$8:X$132)</f>
        <v>85.027842448264735</v>
      </c>
      <c r="T9" s="76">
        <f>SUMIF('PIB Municipios 2018'!$A$8:$A$132,$A9,'PIB Municipios 2018'!Y$8:Y$132)</f>
        <v>223.81089028328785</v>
      </c>
      <c r="U9" s="74">
        <f>SUMIF('PIB Municipios 2018'!$A$8:$A$132,$A9,'PIB Municipios 2018'!Z$8:Z$132)</f>
        <v>238.61936202745287</v>
      </c>
      <c r="V9" s="74">
        <f>SUMIF('PIB Municipios 2018'!$A$8:$A$132,$A9,'PIB Municipios 2018'!AA$8:AA$132)</f>
        <v>61.267574376478414</v>
      </c>
      <c r="W9" s="75">
        <f>SUMIF('PIB Municipios 2018'!$A$8:$A$132,$A9,'PIB Municipios 2018'!AB$8:AB$132)</f>
        <v>299.88693640393132</v>
      </c>
      <c r="X9" s="75">
        <f>SUMIF('PIB Municipios 2018'!$A$8:$A$132,$A9,'PIB Municipios 2018'!AC$8:AC$132)</f>
        <v>40.76990222524401</v>
      </c>
      <c r="Y9" s="75">
        <f>SUMIF('PIB Municipios 2018'!$A$8:$A$132,$A9,'PIB Municipios 2018'!AD$8:AD$132)</f>
        <v>20.265287086420916</v>
      </c>
      <c r="Z9" s="75">
        <f>SUMIF('PIB Municipios 2018'!$A$8:$A$132,$A9,'PIB Municipios 2018'!AE$8:AE$132)</f>
        <v>126.90819180894125</v>
      </c>
      <c r="AA9" s="75">
        <f>SUMIF('PIB Municipios 2018'!$A$8:$A$132,$A9,'PIB Municipios 2018'!AF$8:AF$132)</f>
        <v>247.68583985079133</v>
      </c>
      <c r="AB9" s="74">
        <f>SUMIF('PIB Municipios 2018'!$A$8:$A$132,$A9,'PIB Municipios 2018'!AG$8:AG$132)</f>
        <v>96.328956671930058</v>
      </c>
      <c r="AC9" s="74">
        <f>SUMIF('PIB Municipios 2018'!$A$8:$A$132,$A9,'PIB Municipios 2018'!AH$8:AH$132)</f>
        <v>81.128674262247742</v>
      </c>
      <c r="AD9" s="74">
        <f>SUMIF('PIB Municipios 2018'!$A$8:$A$132,$A9,'PIB Municipios 2018'!AI$8:AI$132)</f>
        <v>51.398455496258364</v>
      </c>
      <c r="AE9" s="75">
        <f>SUMIF('PIB Municipios 2018'!$A$8:$A$132,$A9,'PIB Municipios 2018'!AJ$8:AJ$132)</f>
        <v>228.85608643043616</v>
      </c>
      <c r="AF9" s="74">
        <f>SUMIF('PIB Municipios 2018'!$A$8:$A$132,$A9,'PIB Municipios 2018'!AK$8:AK$132)</f>
        <v>23.7825205445961</v>
      </c>
      <c r="AG9" s="74">
        <f>SUMIF('PIB Municipios 2018'!$A$8:$A$132,$A9,'PIB Municipios 2018'!AL$8:AL$132)</f>
        <v>17.686923120892484</v>
      </c>
      <c r="AH9" s="75">
        <f>SUMIF('PIB Municipios 2018'!$A$8:$A$132,$A9,'PIB Municipios 2018'!AM$8:AM$132)</f>
        <v>41.469443665488583</v>
      </c>
      <c r="AI9" s="74">
        <f>SUMIF('PIB Municipios 2018'!$A$8:$A$132,$A9,'PIB Municipios 2018'!AN$8:AN$132)</f>
        <v>2946.6802615969596</v>
      </c>
      <c r="AJ9" s="74">
        <f>SUMIF('PIB Municipios 2018'!$A$8:$A$132,$A9,'PIB Municipios 2018'!AO$8:AO$132)</f>
        <v>291.50576950909561</v>
      </c>
      <c r="AK9" s="75">
        <f>SUMIF('PIB Municipios 2018'!$A$8:$A$132,$A9,'PIB Municipios 2018'!AP$8:AP$132)</f>
        <v>3238.186031106055</v>
      </c>
      <c r="AL9" s="78">
        <f>SUMIF('PIB Municipios 2018'!$A$8:$A$132,$A9,'PIB Municipios 2018'!AQ$8:AQ$132)</f>
        <v>2.2825620779590966E-2</v>
      </c>
    </row>
    <row r="10" spans="1:40" ht="14.4" x14ac:dyDescent="0.25">
      <c r="A10" s="79" t="s">
        <v>14</v>
      </c>
      <c r="B10" s="73" t="s">
        <v>4</v>
      </c>
      <c r="C10" s="74">
        <f>SUMIF('PIB Municipios 2018'!$A$8:$A$132,$A10,'PIB Municipios 2018'!H$8:H$132)</f>
        <v>51.261440970534849</v>
      </c>
      <c r="D10" s="74">
        <f>SUMIF('PIB Municipios 2018'!$A$8:$A$132,$A10,'PIB Municipios 2018'!I$8:I$132)</f>
        <v>157.44483945900652</v>
      </c>
      <c r="E10" s="74">
        <f>SUMIF('PIB Municipios 2018'!$A$8:$A$132,$A10,'PIB Municipios 2018'!J$8:J$132)</f>
        <v>219.67515029355479</v>
      </c>
      <c r="F10" s="74">
        <f>SUMIF('PIB Municipios 2018'!$A$8:$A$132,$A10,'PIB Municipios 2018'!K$8:K$132)</f>
        <v>1.8871237696147549</v>
      </c>
      <c r="G10" s="74">
        <f>SUMIF('PIB Municipios 2018'!$A$8:$A$132,$A10,'PIB Municipios 2018'!L$8:L$132)</f>
        <v>0</v>
      </c>
      <c r="H10" s="75">
        <f>SUMIF('PIB Municipios 2018'!$A$8:$A$132,$A10,'PIB Municipios 2018'!M$8:M$132)</f>
        <v>430.2685544927109</v>
      </c>
      <c r="I10" s="74">
        <f>SUMIF('PIB Municipios 2018'!$A$8:$A$132,$A10,'PIB Municipios 2018'!N$8:N$132)</f>
        <v>0</v>
      </c>
      <c r="J10" s="74">
        <f>SUMIF('PIB Municipios 2018'!$A$8:$A$132,$A10,'PIB Municipios 2018'!O$8:O$132)</f>
        <v>0</v>
      </c>
      <c r="K10" s="74">
        <f>SUMIF('PIB Municipios 2018'!$A$8:$A$132,$A10,'PIB Municipios 2018'!P$8:P$132)</f>
        <v>753.43166808443664</v>
      </c>
      <c r="L10" s="74">
        <f>SUMIF('PIB Municipios 2018'!$A$8:$A$132,$A10,'PIB Municipios 2018'!Q$8:Q$132)</f>
        <v>1.2791335307676981</v>
      </c>
      <c r="M10" s="75">
        <f>SUMIF('PIB Municipios 2018'!$A$8:$A$132,$A10,'PIB Municipios 2018'!R$8:R$132)</f>
        <v>754.71080161520433</v>
      </c>
      <c r="N10" s="75">
        <f>SUMIF('PIB Municipios 2018'!$A$8:$A$132,$A10,'PIB Municipios 2018'!S$8:S$132)</f>
        <v>286.87815979959225</v>
      </c>
      <c r="O10" s="74">
        <f>SUMIF('PIB Municipios 2018'!$A$8:$A$132,$A10,'PIB Municipios 2018'!T$8:T$132)</f>
        <v>859.29850917890269</v>
      </c>
      <c r="P10" s="74">
        <f>SUMIF('PIB Municipios 2018'!$A$8:$A$132,$A10,'PIB Municipios 2018'!U$8:U$132)</f>
        <v>21.969484404948449</v>
      </c>
      <c r="Q10" s="75">
        <f>SUMIF('PIB Municipios 2018'!$A$8:$A$132,$A10,'PIB Municipios 2018'!V$8:V$132)</f>
        <v>881.26799358385119</v>
      </c>
      <c r="R10" s="74">
        <f>SUMIF('PIB Municipios 2018'!$A$8:$A$132,$A10,'PIB Municipios 2018'!W$8:W$132)</f>
        <v>174.66433429216349</v>
      </c>
      <c r="S10" s="74">
        <f>SUMIF('PIB Municipios 2018'!$A$8:$A$132,$A10,'PIB Municipios 2018'!X$8:X$132)</f>
        <v>64.862112152735222</v>
      </c>
      <c r="T10" s="76">
        <f>SUMIF('PIB Municipios 2018'!$A$8:$A$132,$A10,'PIB Municipios 2018'!Y$8:Y$132)</f>
        <v>239.52644644489874</v>
      </c>
      <c r="U10" s="74">
        <f>SUMIF('PIB Municipios 2018'!$A$8:$A$132,$A10,'PIB Municipios 2018'!Z$8:Z$132)</f>
        <v>324.77792746414264</v>
      </c>
      <c r="V10" s="74">
        <f>SUMIF('PIB Municipios 2018'!$A$8:$A$132,$A10,'PIB Municipios 2018'!AA$8:AA$132)</f>
        <v>82.661954628952742</v>
      </c>
      <c r="W10" s="75">
        <f>SUMIF('PIB Municipios 2018'!$A$8:$A$132,$A10,'PIB Municipios 2018'!AB$8:AB$132)</f>
        <v>407.43988209309543</v>
      </c>
      <c r="X10" s="75">
        <f>SUMIF('PIB Municipios 2018'!$A$8:$A$132,$A10,'PIB Municipios 2018'!AC$8:AC$132)</f>
        <v>78.066843137658026</v>
      </c>
      <c r="Y10" s="75">
        <f>SUMIF('PIB Municipios 2018'!$A$8:$A$132,$A10,'PIB Municipios 2018'!AD$8:AD$132)</f>
        <v>27.886990982700659</v>
      </c>
      <c r="Z10" s="75">
        <f>SUMIF('PIB Municipios 2018'!$A$8:$A$132,$A10,'PIB Municipios 2018'!AE$8:AE$132)</f>
        <v>247.65772311869529</v>
      </c>
      <c r="AA10" s="75">
        <f>SUMIF('PIB Municipios 2018'!$A$8:$A$132,$A10,'PIB Municipios 2018'!AF$8:AF$132)</f>
        <v>344.32174247377264</v>
      </c>
      <c r="AB10" s="74">
        <f>SUMIF('PIB Municipios 2018'!$A$8:$A$132,$A10,'PIB Municipios 2018'!AG$8:AG$132)</f>
        <v>169.42568162026058</v>
      </c>
      <c r="AC10" s="74">
        <f>SUMIF('PIB Municipios 2018'!$A$8:$A$132,$A10,'PIB Municipios 2018'!AH$8:AH$132)</f>
        <v>162.16169285946154</v>
      </c>
      <c r="AD10" s="74">
        <f>SUMIF('PIB Municipios 2018'!$A$8:$A$132,$A10,'PIB Municipios 2018'!AI$8:AI$132)</f>
        <v>94.906777939225066</v>
      </c>
      <c r="AE10" s="75">
        <f>SUMIF('PIB Municipios 2018'!$A$8:$A$132,$A10,'PIB Municipios 2018'!AJ$8:AJ$132)</f>
        <v>426.49415241894724</v>
      </c>
      <c r="AF10" s="74">
        <f>SUMIF('PIB Municipios 2018'!$A$8:$A$132,$A10,'PIB Municipios 2018'!AK$8:AK$132)</f>
        <v>37.340097954762911</v>
      </c>
      <c r="AG10" s="74">
        <f>SUMIF('PIB Municipios 2018'!$A$8:$A$132,$A10,'PIB Municipios 2018'!AL$8:AL$132)</f>
        <v>15.086170280992299</v>
      </c>
      <c r="AH10" s="75">
        <f>SUMIF('PIB Municipios 2018'!$A$8:$A$132,$A10,'PIB Municipios 2018'!AM$8:AM$132)</f>
        <v>52.426268235755209</v>
      </c>
      <c r="AI10" s="74">
        <f>SUMIF('PIB Municipios 2018'!$A$8:$A$132,$A10,'PIB Municipios 2018'!AN$8:AN$132)</f>
        <v>4176.945558396882</v>
      </c>
      <c r="AJ10" s="74">
        <f>SUMIF('PIB Municipios 2018'!$A$8:$A$132,$A10,'PIB Municipios 2018'!AO$8:AO$132)</f>
        <v>413.21202882670383</v>
      </c>
      <c r="AK10" s="75">
        <f>SUMIF('PIB Municipios 2018'!$A$8:$A$132,$A10,'PIB Municipios 2018'!AP$8:AP$132)</f>
        <v>4590.1575872235853</v>
      </c>
      <c r="AL10" s="78">
        <f>SUMIF('PIB Municipios 2018'!$A$8:$A$132,$A10,'PIB Municipios 2018'!AQ$8:AQ$132)</f>
        <v>3.2355521084358713E-2</v>
      </c>
    </row>
    <row r="11" spans="1:40" ht="14.4" x14ac:dyDescent="0.25">
      <c r="A11" s="79" t="s">
        <v>15</v>
      </c>
      <c r="B11" s="73" t="s">
        <v>5</v>
      </c>
      <c r="C11" s="74">
        <f>SUMIF('PIB Municipios 2018'!$A$8:$A$132,$A11,'PIB Municipios 2018'!H$8:H$132)</f>
        <v>93.234139172561456</v>
      </c>
      <c r="D11" s="74">
        <f>SUMIF('PIB Municipios 2018'!$A$8:$A$132,$A11,'PIB Municipios 2018'!I$8:I$132)</f>
        <v>270.30799335188038</v>
      </c>
      <c r="E11" s="74">
        <f>SUMIF('PIB Municipios 2018'!$A$8:$A$132,$A11,'PIB Municipios 2018'!J$8:J$132)</f>
        <v>858.79621272300426</v>
      </c>
      <c r="F11" s="74">
        <f>SUMIF('PIB Municipios 2018'!$A$8:$A$132,$A11,'PIB Municipios 2018'!K$8:K$132)</f>
        <v>1.2631853141652731</v>
      </c>
      <c r="G11" s="74">
        <f>SUMIF('PIB Municipios 2018'!$A$8:$A$132,$A11,'PIB Municipios 2018'!L$8:L$132)</f>
        <v>0</v>
      </c>
      <c r="H11" s="75">
        <f>SUMIF('PIB Municipios 2018'!$A$8:$A$132,$A11,'PIB Municipios 2018'!M$8:M$132)</f>
        <v>1223.6015305616113</v>
      </c>
      <c r="I11" s="74">
        <f>SUMIF('PIB Municipios 2018'!$A$8:$A$132,$A11,'PIB Municipios 2018'!N$8:N$132)</f>
        <v>0</v>
      </c>
      <c r="J11" s="74">
        <f>SUMIF('PIB Municipios 2018'!$A$8:$A$132,$A11,'PIB Municipios 2018'!O$8:O$132)</f>
        <v>0</v>
      </c>
      <c r="K11" s="74">
        <f>SUMIF('PIB Municipios 2018'!$A$8:$A$132,$A11,'PIB Municipios 2018'!P$8:P$132)</f>
        <v>50.63034585726961</v>
      </c>
      <c r="L11" s="74">
        <f>SUMIF('PIB Municipios 2018'!$A$8:$A$132,$A11,'PIB Municipios 2018'!Q$8:Q$132)</f>
        <v>0</v>
      </c>
      <c r="M11" s="75">
        <f>SUMIF('PIB Municipios 2018'!$A$8:$A$132,$A11,'PIB Municipios 2018'!R$8:R$132)</f>
        <v>50.63034585726961</v>
      </c>
      <c r="N11" s="75">
        <f>SUMIF('PIB Municipios 2018'!$A$8:$A$132,$A11,'PIB Municipios 2018'!S$8:S$132)</f>
        <v>554.62299128528923</v>
      </c>
      <c r="O11" s="74">
        <f>SUMIF('PIB Municipios 2018'!$A$8:$A$132,$A11,'PIB Municipios 2018'!T$8:T$132)</f>
        <v>312.85894813430241</v>
      </c>
      <c r="P11" s="74">
        <f>SUMIF('PIB Municipios 2018'!$A$8:$A$132,$A11,'PIB Municipios 2018'!U$8:U$132)</f>
        <v>16.465258738909512</v>
      </c>
      <c r="Q11" s="75">
        <f>SUMIF('PIB Municipios 2018'!$A$8:$A$132,$A11,'PIB Municipios 2018'!V$8:V$132)</f>
        <v>329.32420687321195</v>
      </c>
      <c r="R11" s="74">
        <f>SUMIF('PIB Municipios 2018'!$A$8:$A$132,$A11,'PIB Municipios 2018'!W$8:W$132)</f>
        <v>258.7979405649333</v>
      </c>
      <c r="S11" s="74">
        <f>SUMIF('PIB Municipios 2018'!$A$8:$A$132,$A11,'PIB Municipios 2018'!X$8:X$132)</f>
        <v>84.627128736580005</v>
      </c>
      <c r="T11" s="76">
        <f>SUMIF('PIB Municipios 2018'!$A$8:$A$132,$A11,'PIB Municipios 2018'!Y$8:Y$132)</f>
        <v>343.4250693015133</v>
      </c>
      <c r="U11" s="74">
        <f>SUMIF('PIB Municipios 2018'!$A$8:$A$132,$A11,'PIB Municipios 2018'!Z$8:Z$132)</f>
        <v>393.93637945060414</v>
      </c>
      <c r="V11" s="74">
        <f>SUMIF('PIB Municipios 2018'!$A$8:$A$132,$A11,'PIB Municipios 2018'!AA$8:AA$132)</f>
        <v>107.36386636982027</v>
      </c>
      <c r="W11" s="75">
        <f>SUMIF('PIB Municipios 2018'!$A$8:$A$132,$A11,'PIB Municipios 2018'!AB$8:AB$132)</f>
        <v>501.30024582042449</v>
      </c>
      <c r="X11" s="75">
        <f>SUMIF('PIB Municipios 2018'!$A$8:$A$132,$A11,'PIB Municipios 2018'!AC$8:AC$132)</f>
        <v>98.840382254758993</v>
      </c>
      <c r="Y11" s="75">
        <f>SUMIF('PIB Municipios 2018'!$A$8:$A$132,$A11,'PIB Municipios 2018'!AD$8:AD$132)</f>
        <v>60.401379188424514</v>
      </c>
      <c r="Z11" s="75">
        <f>SUMIF('PIB Municipios 2018'!$A$8:$A$132,$A11,'PIB Municipios 2018'!AE$8:AE$132)</f>
        <v>332.81138975196967</v>
      </c>
      <c r="AA11" s="75">
        <f>SUMIF('PIB Municipios 2018'!$A$8:$A$132,$A11,'PIB Municipios 2018'!AF$8:AF$132)</f>
        <v>342.495286273148</v>
      </c>
      <c r="AB11" s="74">
        <f>SUMIF('PIB Municipios 2018'!$A$8:$A$132,$A11,'PIB Municipios 2018'!AG$8:AG$132)</f>
        <v>201.02616085515723</v>
      </c>
      <c r="AC11" s="74">
        <f>SUMIF('PIB Municipios 2018'!$A$8:$A$132,$A11,'PIB Municipios 2018'!AH$8:AH$132)</f>
        <v>259.07194873691083</v>
      </c>
      <c r="AD11" s="74">
        <f>SUMIF('PIB Municipios 2018'!$A$8:$A$132,$A11,'PIB Municipios 2018'!AI$8:AI$132)</f>
        <v>124.13805675694344</v>
      </c>
      <c r="AE11" s="75">
        <f>SUMIF('PIB Municipios 2018'!$A$8:$A$132,$A11,'PIB Municipios 2018'!AJ$8:AJ$132)</f>
        <v>584.23616634901146</v>
      </c>
      <c r="AF11" s="74">
        <f>SUMIF('PIB Municipios 2018'!$A$8:$A$132,$A11,'PIB Municipios 2018'!AK$8:AK$132)</f>
        <v>49.19961498217841</v>
      </c>
      <c r="AG11" s="74">
        <f>SUMIF('PIB Municipios 2018'!$A$8:$A$132,$A11,'PIB Municipios 2018'!AL$8:AL$132)</f>
        <v>18.560428881941174</v>
      </c>
      <c r="AH11" s="75">
        <f>SUMIF('PIB Municipios 2018'!$A$8:$A$132,$A11,'PIB Municipios 2018'!AM$8:AM$132)</f>
        <v>67.760043864119581</v>
      </c>
      <c r="AI11" s="74">
        <f>SUMIF('PIB Municipios 2018'!$A$8:$A$132,$A11,'PIB Municipios 2018'!AN$8:AN$132)</f>
        <v>4489.4490373807521</v>
      </c>
      <c r="AJ11" s="74">
        <f>SUMIF('PIB Municipios 2018'!$A$8:$A$132,$A11,'PIB Municipios 2018'!AO$8:AO$132)</f>
        <v>444.12701078205606</v>
      </c>
      <c r="AK11" s="75">
        <f>SUMIF('PIB Municipios 2018'!$A$8:$A$132,$A11,'PIB Municipios 2018'!AP$8:AP$132)</f>
        <v>4933.5760481628076</v>
      </c>
      <c r="AL11" s="78">
        <f>SUMIF('PIB Municipios 2018'!$A$8:$A$132,$A11,'PIB Municipios 2018'!AQ$8:AQ$132)</f>
        <v>3.4776240426240376E-2</v>
      </c>
    </row>
    <row r="12" spans="1:40" ht="14.4" x14ac:dyDescent="0.25">
      <c r="A12" s="77" t="s">
        <v>16</v>
      </c>
      <c r="B12" s="73" t="s">
        <v>6</v>
      </c>
      <c r="C12" s="74">
        <f>SUMIF('PIB Municipios 2018'!$A$8:$A$132,$A12,'PIB Municipios 2018'!H$8:H$132)</f>
        <v>288.4925679175376</v>
      </c>
      <c r="D12" s="74">
        <f>SUMIF('PIB Municipios 2018'!$A$8:$A$132,$A12,'PIB Municipios 2018'!I$8:I$132)</f>
        <v>285.14562772196973</v>
      </c>
      <c r="E12" s="74">
        <f>SUMIF('PIB Municipios 2018'!$A$8:$A$132,$A12,'PIB Municipios 2018'!J$8:J$132)</f>
        <v>119.71304826756447</v>
      </c>
      <c r="F12" s="74">
        <f>SUMIF('PIB Municipios 2018'!$A$8:$A$132,$A12,'PIB Municipios 2018'!K$8:K$132)</f>
        <v>0.7542215780136915</v>
      </c>
      <c r="G12" s="74">
        <f>SUMIF('PIB Municipios 2018'!$A$8:$A$132,$A12,'PIB Municipios 2018'!L$8:L$132)</f>
        <v>0</v>
      </c>
      <c r="H12" s="75">
        <f>SUMIF('PIB Municipios 2018'!$A$8:$A$132,$A12,'PIB Municipios 2018'!M$8:M$132)</f>
        <v>694.10546548508557</v>
      </c>
      <c r="I12" s="74">
        <f>SUMIF('PIB Municipios 2018'!$A$8:$A$132,$A12,'PIB Municipios 2018'!N$8:N$132)</f>
        <v>8.5928635575811471E-3</v>
      </c>
      <c r="J12" s="74">
        <f>SUMIF('PIB Municipios 2018'!$A$8:$A$132,$A12,'PIB Municipios 2018'!O$8:O$132)</f>
        <v>0</v>
      </c>
      <c r="K12" s="74">
        <f>SUMIF('PIB Municipios 2018'!$A$8:$A$132,$A12,'PIB Municipios 2018'!P$8:P$132)</f>
        <v>21.353806021161621</v>
      </c>
      <c r="L12" s="74">
        <f>SUMIF('PIB Municipios 2018'!$A$8:$A$132,$A12,'PIB Municipios 2018'!Q$8:Q$132)</f>
        <v>0.80389913885338049</v>
      </c>
      <c r="M12" s="75">
        <f>SUMIF('PIB Municipios 2018'!$A$8:$A$132,$A12,'PIB Municipios 2018'!R$8:R$132)</f>
        <v>22.166298023572583</v>
      </c>
      <c r="N12" s="75">
        <f>SUMIF('PIB Municipios 2018'!$A$8:$A$132,$A12,'PIB Municipios 2018'!S$8:S$132)</f>
        <v>105.54235831621148</v>
      </c>
      <c r="O12" s="74">
        <f>SUMIF('PIB Municipios 2018'!$A$8:$A$132,$A12,'PIB Municipios 2018'!T$8:T$132)</f>
        <v>68.38087729022817</v>
      </c>
      <c r="P12" s="74">
        <f>SUMIF('PIB Municipios 2018'!$A$8:$A$132,$A12,'PIB Municipios 2018'!U$8:U$132)</f>
        <v>15.744897993151994</v>
      </c>
      <c r="Q12" s="75">
        <f>SUMIF('PIB Municipios 2018'!$A$8:$A$132,$A12,'PIB Municipios 2018'!V$8:V$132)</f>
        <v>84.125775283380179</v>
      </c>
      <c r="R12" s="74">
        <f>SUMIF('PIB Municipios 2018'!$A$8:$A$132,$A12,'PIB Municipios 2018'!W$8:W$132)</f>
        <v>223.485948879391</v>
      </c>
      <c r="S12" s="74">
        <f>SUMIF('PIB Municipios 2018'!$A$8:$A$132,$A12,'PIB Municipios 2018'!X$8:X$132)</f>
        <v>29.296431748211262</v>
      </c>
      <c r="T12" s="76">
        <f>SUMIF('PIB Municipios 2018'!$A$8:$A$132,$A12,'PIB Municipios 2018'!Y$8:Y$132)</f>
        <v>252.78238062760224</v>
      </c>
      <c r="U12" s="74">
        <f>SUMIF('PIB Municipios 2018'!$A$8:$A$132,$A12,'PIB Municipios 2018'!Z$8:Z$132)</f>
        <v>319.12937538054229</v>
      </c>
      <c r="V12" s="74">
        <f>SUMIF('PIB Municipios 2018'!$A$8:$A$132,$A12,'PIB Municipios 2018'!AA$8:AA$132)</f>
        <v>87.108622629229231</v>
      </c>
      <c r="W12" s="75">
        <f>SUMIF('PIB Municipios 2018'!$A$8:$A$132,$A12,'PIB Municipios 2018'!AB$8:AB$132)</f>
        <v>406.2379980097715</v>
      </c>
      <c r="X12" s="75">
        <f>SUMIF('PIB Municipios 2018'!$A$8:$A$132,$A12,'PIB Municipios 2018'!AC$8:AC$132)</f>
        <v>76.050530514649495</v>
      </c>
      <c r="Y12" s="75">
        <f>SUMIF('PIB Municipios 2018'!$A$8:$A$132,$A12,'PIB Municipios 2018'!AD$8:AD$132)</f>
        <v>23.84211362260222</v>
      </c>
      <c r="Z12" s="75">
        <f>SUMIF('PIB Municipios 2018'!$A$8:$A$132,$A12,'PIB Municipios 2018'!AE$8:AE$132)</f>
        <v>336.64184440183794</v>
      </c>
      <c r="AA12" s="75">
        <f>SUMIF('PIB Municipios 2018'!$A$8:$A$132,$A12,'PIB Municipios 2018'!AF$8:AF$132)</f>
        <v>232.95055600063935</v>
      </c>
      <c r="AB12" s="74">
        <f>SUMIF('PIB Municipios 2018'!$A$8:$A$132,$A12,'PIB Municipios 2018'!AG$8:AG$132)</f>
        <v>194.22008194563199</v>
      </c>
      <c r="AC12" s="74">
        <f>SUMIF('PIB Municipios 2018'!$A$8:$A$132,$A12,'PIB Municipios 2018'!AH$8:AH$132)</f>
        <v>175.41686467617754</v>
      </c>
      <c r="AD12" s="74">
        <f>SUMIF('PIB Municipios 2018'!$A$8:$A$132,$A12,'PIB Municipios 2018'!AI$8:AI$132)</f>
        <v>101.73526354771559</v>
      </c>
      <c r="AE12" s="75">
        <f>SUMIF('PIB Municipios 2018'!$A$8:$A$132,$A12,'PIB Municipios 2018'!AJ$8:AJ$132)</f>
        <v>471.37221016952515</v>
      </c>
      <c r="AF12" s="74">
        <f>SUMIF('PIB Municipios 2018'!$A$8:$A$132,$A12,'PIB Municipios 2018'!AK$8:AK$132)</f>
        <v>41.84154641020676</v>
      </c>
      <c r="AG12" s="74">
        <f>SUMIF('PIB Municipios 2018'!$A$8:$A$132,$A12,'PIB Municipios 2018'!AL$8:AL$132)</f>
        <v>21.462517383079508</v>
      </c>
      <c r="AH12" s="75">
        <f>SUMIF('PIB Municipios 2018'!$A$8:$A$132,$A12,'PIB Municipios 2018'!AM$8:AM$132)</f>
        <v>63.304063793286275</v>
      </c>
      <c r="AI12" s="74">
        <f>SUMIF('PIB Municipios 2018'!$A$8:$A$132,$A12,'PIB Municipios 2018'!AN$8:AN$132)</f>
        <v>2769.121594248164</v>
      </c>
      <c r="AJ12" s="74">
        <f>SUMIF('PIB Municipios 2018'!$A$8:$A$132,$A12,'PIB Municipios 2018'!AO$8:AO$132)</f>
        <v>273.9404514686276</v>
      </c>
      <c r="AK12" s="75">
        <f>SUMIF('PIB Municipios 2018'!$A$8:$A$132,$A12,'PIB Municipios 2018'!AP$8:AP$132)</f>
        <v>3043.0620457167911</v>
      </c>
      <c r="AL12" s="78">
        <f>SUMIF('PIB Municipios 2018'!$A$8:$A$132,$A12,'PIB Municipios 2018'!AQ$8:AQ$132)</f>
        <v>2.1450213050475266E-2</v>
      </c>
    </row>
    <row r="13" spans="1:40" ht="14.4" x14ac:dyDescent="0.25">
      <c r="A13" s="77" t="s">
        <v>17</v>
      </c>
      <c r="B13" s="73" t="s">
        <v>7</v>
      </c>
      <c r="C13" s="74">
        <f>SUMIF('PIB Municipios 2018'!$A$8:$A$132,$A13,'PIB Municipios 2018'!H$8:H$132)</f>
        <v>153.26785398777841</v>
      </c>
      <c r="D13" s="74">
        <f>SUMIF('PIB Municipios 2018'!$A$8:$A$132,$A13,'PIB Municipios 2018'!I$8:I$132)</f>
        <v>1020.0583940995525</v>
      </c>
      <c r="E13" s="74">
        <f>SUMIF('PIB Municipios 2018'!$A$8:$A$132,$A13,'PIB Municipios 2018'!J$8:J$132)</f>
        <v>297.89693126601185</v>
      </c>
      <c r="F13" s="74">
        <f>SUMIF('PIB Municipios 2018'!$A$8:$A$132,$A13,'PIB Municipios 2018'!K$8:K$132)</f>
        <v>14.161279151006351</v>
      </c>
      <c r="G13" s="74">
        <f>SUMIF('PIB Municipios 2018'!$A$8:$A$132,$A13,'PIB Municipios 2018'!L$8:L$132)</f>
        <v>0</v>
      </c>
      <c r="H13" s="75">
        <f>SUMIF('PIB Municipios 2018'!$A$8:$A$132,$A13,'PIB Municipios 2018'!M$8:M$132)</f>
        <v>1485.3844585043494</v>
      </c>
      <c r="I13" s="74">
        <f>SUMIF('PIB Municipios 2018'!$A$8:$A$132,$A13,'PIB Municipios 2018'!N$8:N$132)</f>
        <v>0</v>
      </c>
      <c r="J13" s="74">
        <f>SUMIF('PIB Municipios 2018'!$A$8:$A$132,$A13,'PIB Municipios 2018'!O$8:O$132)</f>
        <v>0</v>
      </c>
      <c r="K13" s="74">
        <f>SUMIF('PIB Municipios 2018'!$A$8:$A$132,$A13,'PIB Municipios 2018'!P$8:P$132)</f>
        <v>0.50552256968122178</v>
      </c>
      <c r="L13" s="74">
        <f>SUMIF('PIB Municipios 2018'!$A$8:$A$132,$A13,'PIB Municipios 2018'!Q$8:Q$132)</f>
        <v>14.823412530932167</v>
      </c>
      <c r="M13" s="75">
        <f>SUMIF('PIB Municipios 2018'!$A$8:$A$132,$A13,'PIB Municipios 2018'!R$8:R$132)</f>
        <v>15.328935100613389</v>
      </c>
      <c r="N13" s="75">
        <f>SUMIF('PIB Municipios 2018'!$A$8:$A$132,$A13,'PIB Municipios 2018'!S$8:S$132)</f>
        <v>2176.3242487621878</v>
      </c>
      <c r="O13" s="74">
        <f>SUMIF('PIB Municipios 2018'!$A$8:$A$132,$A13,'PIB Municipios 2018'!T$8:T$132)</f>
        <v>1441.8367224980982</v>
      </c>
      <c r="P13" s="74">
        <f>SUMIF('PIB Municipios 2018'!$A$8:$A$132,$A13,'PIB Municipios 2018'!U$8:U$132)</f>
        <v>73.61010526986351</v>
      </c>
      <c r="Q13" s="75">
        <f>SUMIF('PIB Municipios 2018'!$A$8:$A$132,$A13,'PIB Municipios 2018'!V$8:V$132)</f>
        <v>1515.4468277679616</v>
      </c>
      <c r="R13" s="74">
        <f>SUMIF('PIB Municipios 2018'!$A$8:$A$132,$A13,'PIB Municipios 2018'!W$8:W$132)</f>
        <v>588.51842726717643</v>
      </c>
      <c r="S13" s="74">
        <f>SUMIF('PIB Municipios 2018'!$A$8:$A$132,$A13,'PIB Municipios 2018'!X$8:X$132)</f>
        <v>110.08609203649354</v>
      </c>
      <c r="T13" s="76">
        <f>SUMIF('PIB Municipios 2018'!$A$8:$A$132,$A13,'PIB Municipios 2018'!Y$8:Y$132)</f>
        <v>698.60451930367003</v>
      </c>
      <c r="U13" s="74">
        <f>SUMIF('PIB Municipios 2018'!$A$8:$A$132,$A13,'PIB Municipios 2018'!Z$8:Z$132)</f>
        <v>1446.2170694635806</v>
      </c>
      <c r="V13" s="74">
        <f>SUMIF('PIB Municipios 2018'!$A$8:$A$132,$A13,'PIB Municipios 2018'!AA$8:AA$132)</f>
        <v>437.6303486813664</v>
      </c>
      <c r="W13" s="75">
        <f>SUMIF('PIB Municipios 2018'!$A$8:$A$132,$A13,'PIB Municipios 2018'!AB$8:AB$132)</f>
        <v>1883.8474181449471</v>
      </c>
      <c r="X13" s="75">
        <f>SUMIF('PIB Municipios 2018'!$A$8:$A$132,$A13,'PIB Municipios 2018'!AC$8:AC$132)</f>
        <v>347.43753797540154</v>
      </c>
      <c r="Y13" s="75">
        <f>SUMIF('PIB Municipios 2018'!$A$8:$A$132,$A13,'PIB Municipios 2018'!AD$8:AD$132)</f>
        <v>242.31447440613144</v>
      </c>
      <c r="Z13" s="75">
        <f>SUMIF('PIB Municipios 2018'!$A$8:$A$132,$A13,'PIB Municipios 2018'!AE$8:AE$132)</f>
        <v>1307.1879852141453</v>
      </c>
      <c r="AA13" s="75">
        <f>SUMIF('PIB Municipios 2018'!$A$8:$A$132,$A13,'PIB Municipios 2018'!AF$8:AF$132)</f>
        <v>1078.2983901992734</v>
      </c>
      <c r="AB13" s="74">
        <f>SUMIF('PIB Municipios 2018'!$A$8:$A$132,$A13,'PIB Municipios 2018'!AG$8:AG$132)</f>
        <v>545.74130911020711</v>
      </c>
      <c r="AC13" s="74">
        <f>SUMIF('PIB Municipios 2018'!$A$8:$A$132,$A13,'PIB Municipios 2018'!AH$8:AH$132)</f>
        <v>560.89750931032324</v>
      </c>
      <c r="AD13" s="74">
        <f>SUMIF('PIB Municipios 2018'!$A$8:$A$132,$A13,'PIB Municipios 2018'!AI$8:AI$132)</f>
        <v>326.72049077516652</v>
      </c>
      <c r="AE13" s="75">
        <f>SUMIF('PIB Municipios 2018'!$A$8:$A$132,$A13,'PIB Municipios 2018'!AJ$8:AJ$132)</f>
        <v>1433.3593091956968</v>
      </c>
      <c r="AF13" s="74">
        <f>SUMIF('PIB Municipios 2018'!$A$8:$A$132,$A13,'PIB Municipios 2018'!AK$8:AK$132)</f>
        <v>179.10216987432</v>
      </c>
      <c r="AG13" s="74">
        <f>SUMIF('PIB Municipios 2018'!$A$8:$A$132,$A13,'PIB Municipios 2018'!AL$8:AL$132)</f>
        <v>48.076481766072575</v>
      </c>
      <c r="AH13" s="75">
        <f>SUMIF('PIB Municipios 2018'!$A$8:$A$132,$A13,'PIB Municipios 2018'!AM$8:AM$132)</f>
        <v>227.17865164039253</v>
      </c>
      <c r="AI13" s="74">
        <f>SUMIF('PIB Municipios 2018'!$A$8:$A$132,$A13,'PIB Municipios 2018'!AN$8:AN$132)</f>
        <v>12410.712756214771</v>
      </c>
      <c r="AJ13" s="74">
        <f>SUMIF('PIB Municipios 2018'!$A$8:$A$132,$A13,'PIB Municipios 2018'!AO$8:AO$132)</f>
        <v>1227.7526066557573</v>
      </c>
      <c r="AK13" s="75">
        <f>SUMIF('PIB Municipios 2018'!$A$8:$A$132,$A13,'PIB Municipios 2018'!AP$8:AP$132)</f>
        <v>13638.465362870525</v>
      </c>
      <c r="AL13" s="78">
        <f>SUMIF('PIB Municipios 2018'!$A$8:$A$132,$A13,'PIB Municipios 2018'!AQ$8:AQ$132)</f>
        <v>9.6136057471082795E-2</v>
      </c>
    </row>
    <row r="14" spans="1:40" ht="14.4" x14ac:dyDescent="0.25">
      <c r="A14" s="79" t="s">
        <v>18</v>
      </c>
      <c r="B14" s="73" t="s">
        <v>8</v>
      </c>
      <c r="C14" s="74">
        <f>SUMIF('PIB Municipios 2018'!$A$8:$A$132,$A14,'PIB Municipios 2018'!H$8:H$132)</f>
        <v>687.91672418385122</v>
      </c>
      <c r="D14" s="74">
        <f>SUMIF('PIB Municipios 2018'!$A$8:$A$132,$A14,'PIB Municipios 2018'!I$8:I$132)</f>
        <v>716.29464683975777</v>
      </c>
      <c r="E14" s="74">
        <f>SUMIF('PIB Municipios 2018'!$A$8:$A$132,$A14,'PIB Municipios 2018'!J$8:J$132)</f>
        <v>225.24766260150858</v>
      </c>
      <c r="F14" s="74">
        <f>SUMIF('PIB Municipios 2018'!$A$8:$A$132,$A14,'PIB Municipios 2018'!K$8:K$132)</f>
        <v>4.0531200980380904</v>
      </c>
      <c r="G14" s="74">
        <f>SUMIF('PIB Municipios 2018'!$A$8:$A$132,$A14,'PIB Municipios 2018'!L$8:L$132)</f>
        <v>0</v>
      </c>
      <c r="H14" s="75">
        <f>SUMIF('PIB Municipios 2018'!$A$8:$A$132,$A14,'PIB Municipios 2018'!M$8:M$132)</f>
        <v>1633.5121537231557</v>
      </c>
      <c r="I14" s="74">
        <f>SUMIF('PIB Municipios 2018'!$A$8:$A$132,$A14,'PIB Municipios 2018'!N$8:N$132)</f>
        <v>15.580116187974026</v>
      </c>
      <c r="J14" s="74">
        <f>SUMIF('PIB Municipios 2018'!$A$8:$A$132,$A14,'PIB Municipios 2018'!O$8:O$132)</f>
        <v>0</v>
      </c>
      <c r="K14" s="74">
        <f>SUMIF('PIB Municipios 2018'!$A$8:$A$132,$A14,'PIB Municipios 2018'!P$8:P$132)</f>
        <v>6.3574063508454897</v>
      </c>
      <c r="L14" s="74">
        <f>SUMIF('PIB Municipios 2018'!$A$8:$A$132,$A14,'PIB Municipios 2018'!Q$8:Q$132)</f>
        <v>1.0558422406518686</v>
      </c>
      <c r="M14" s="75">
        <f>SUMIF('PIB Municipios 2018'!$A$8:$A$132,$A14,'PIB Municipios 2018'!R$8:R$132)</f>
        <v>22.993364779471385</v>
      </c>
      <c r="N14" s="75">
        <f>SUMIF('PIB Municipios 2018'!$A$8:$A$132,$A14,'PIB Municipios 2018'!S$8:S$132)</f>
        <v>502.74012987758795</v>
      </c>
      <c r="O14" s="74">
        <f>SUMIF('PIB Municipios 2018'!$A$8:$A$132,$A14,'PIB Municipios 2018'!T$8:T$132)</f>
        <v>131.13306677558757</v>
      </c>
      <c r="P14" s="74">
        <f>SUMIF('PIB Municipios 2018'!$A$8:$A$132,$A14,'PIB Municipios 2018'!U$8:U$132)</f>
        <v>27.635518165022564</v>
      </c>
      <c r="Q14" s="75">
        <f>SUMIF('PIB Municipios 2018'!$A$8:$A$132,$A14,'PIB Municipios 2018'!V$8:V$132)</f>
        <v>158.76858494061005</v>
      </c>
      <c r="R14" s="74">
        <f>SUMIF('PIB Municipios 2018'!$A$8:$A$132,$A14,'PIB Municipios 2018'!W$8:W$132)</f>
        <v>264.09318785216675</v>
      </c>
      <c r="S14" s="74">
        <f>SUMIF('PIB Municipios 2018'!$A$8:$A$132,$A14,'PIB Municipios 2018'!X$8:X$132)</f>
        <v>76.802842766143172</v>
      </c>
      <c r="T14" s="76">
        <f>SUMIF('PIB Municipios 2018'!$A$8:$A$132,$A14,'PIB Municipios 2018'!Y$8:Y$132)</f>
        <v>340.89603061831002</v>
      </c>
      <c r="U14" s="74">
        <f>SUMIF('PIB Municipios 2018'!$A$8:$A$132,$A14,'PIB Municipios 2018'!Z$8:Z$132)</f>
        <v>590.11741318950612</v>
      </c>
      <c r="V14" s="74">
        <f>SUMIF('PIB Municipios 2018'!$A$8:$A$132,$A14,'PIB Municipios 2018'!AA$8:AA$132)</f>
        <v>170.91060345216729</v>
      </c>
      <c r="W14" s="75">
        <f>SUMIF('PIB Municipios 2018'!$A$8:$A$132,$A14,'PIB Municipios 2018'!AB$8:AB$132)</f>
        <v>761.0280166416735</v>
      </c>
      <c r="X14" s="75">
        <f>SUMIF('PIB Municipios 2018'!$A$8:$A$132,$A14,'PIB Municipios 2018'!AC$8:AC$132)</f>
        <v>142.95143390372095</v>
      </c>
      <c r="Y14" s="75">
        <f>SUMIF('PIB Municipios 2018'!$A$8:$A$132,$A14,'PIB Municipios 2018'!AD$8:AD$132)</f>
        <v>73.120262592518628</v>
      </c>
      <c r="Z14" s="75">
        <f>SUMIF('PIB Municipios 2018'!$A$8:$A$132,$A14,'PIB Municipios 2018'!AE$8:AE$132)</f>
        <v>527.57890088233148</v>
      </c>
      <c r="AA14" s="75">
        <f>SUMIF('PIB Municipios 2018'!$A$8:$A$132,$A14,'PIB Municipios 2018'!AF$8:AF$132)</f>
        <v>424.61186801807418</v>
      </c>
      <c r="AB14" s="74">
        <f>SUMIF('PIB Municipios 2018'!$A$8:$A$132,$A14,'PIB Municipios 2018'!AG$8:AG$132)</f>
        <v>298.95346612185563</v>
      </c>
      <c r="AC14" s="74">
        <f>SUMIF('PIB Municipios 2018'!$A$8:$A$132,$A14,'PIB Municipios 2018'!AH$8:AH$132)</f>
        <v>251.69347116834763</v>
      </c>
      <c r="AD14" s="74">
        <f>SUMIF('PIB Municipios 2018'!$A$8:$A$132,$A14,'PIB Municipios 2018'!AI$8:AI$132)</f>
        <v>169.21990218457401</v>
      </c>
      <c r="AE14" s="75">
        <f>SUMIF('PIB Municipios 2018'!$A$8:$A$132,$A14,'PIB Municipios 2018'!AJ$8:AJ$132)</f>
        <v>719.86683947477729</v>
      </c>
      <c r="AF14" s="74">
        <f>SUMIF('PIB Municipios 2018'!$A$8:$A$132,$A14,'PIB Municipios 2018'!AK$8:AK$132)</f>
        <v>79.113725438790439</v>
      </c>
      <c r="AG14" s="74">
        <f>SUMIF('PIB Municipios 2018'!$A$8:$A$132,$A14,'PIB Municipios 2018'!AL$8:AL$132)</f>
        <v>45.194777194343892</v>
      </c>
      <c r="AH14" s="75">
        <f>SUMIF('PIB Municipios 2018'!$A$8:$A$132,$A14,'PIB Municipios 2018'!AM$8:AM$132)</f>
        <v>124.30850263313432</v>
      </c>
      <c r="AI14" s="74">
        <f>SUMIF('PIB Municipios 2018'!$A$8:$A$132,$A14,'PIB Municipios 2018'!AN$8:AN$132)</f>
        <v>5432.3760880853652</v>
      </c>
      <c r="AJ14" s="74">
        <f>SUMIF('PIB Municipios 2018'!$A$8:$A$132,$A14,'PIB Municipios 2018'!AO$8:AO$132)</f>
        <v>537.40780513523271</v>
      </c>
      <c r="AK14" s="75">
        <f>SUMIF('PIB Municipios 2018'!$A$8:$A$132,$A14,'PIB Municipios 2018'!AP$8:AP$132)</f>
        <v>5969.7838932205987</v>
      </c>
      <c r="AL14" s="78">
        <f>SUMIF('PIB Municipios 2018'!$A$8:$A$132,$A14,'PIB Municipios 2018'!AQ$8:AQ$132)</f>
        <v>4.2080356710148731E-2</v>
      </c>
    </row>
    <row r="15" spans="1:40" ht="14.4" x14ac:dyDescent="0.25">
      <c r="A15" s="79" t="s">
        <v>19</v>
      </c>
      <c r="B15" s="73" t="s">
        <v>9</v>
      </c>
      <c r="C15" s="74">
        <f>SUMIF('PIB Municipios 2018'!$A$8:$A$132,$A15,'PIB Municipios 2018'!H$8:H$132)</f>
        <v>0</v>
      </c>
      <c r="D15" s="74">
        <f>SUMIF('PIB Municipios 2018'!$A$8:$A$132,$A15,'PIB Municipios 2018'!I$8:I$132)</f>
        <v>1106.5808639236129</v>
      </c>
      <c r="E15" s="74">
        <f>SUMIF('PIB Municipios 2018'!$A$8:$A$132,$A15,'PIB Municipios 2018'!J$8:J$132)</f>
        <v>288.31337986162799</v>
      </c>
      <c r="F15" s="74">
        <f>SUMIF('PIB Municipios 2018'!$A$8:$A$132,$A15,'PIB Municipios 2018'!K$8:K$132)</f>
        <v>1.8931946309563783</v>
      </c>
      <c r="G15" s="74">
        <f>SUMIF('PIB Municipios 2018'!$A$8:$A$132,$A15,'PIB Municipios 2018'!L$8:L$132)</f>
        <v>0</v>
      </c>
      <c r="H15" s="75">
        <f>SUMIF('PIB Municipios 2018'!$A$8:$A$132,$A15,'PIB Municipios 2018'!M$8:M$132)</f>
        <v>1396.7874384161967</v>
      </c>
      <c r="I15" s="74">
        <f>SUMIF('PIB Municipios 2018'!$A$8:$A$132,$A15,'PIB Municipios 2018'!N$8:N$132)</f>
        <v>0</v>
      </c>
      <c r="J15" s="74">
        <f>SUMIF('PIB Municipios 2018'!$A$8:$A$132,$A15,'PIB Municipios 2018'!O$8:O$132)</f>
        <v>0</v>
      </c>
      <c r="K15" s="74">
        <f>SUMIF('PIB Municipios 2018'!$A$8:$A$132,$A15,'PIB Municipios 2018'!P$8:P$132)</f>
        <v>20.714015827364065</v>
      </c>
      <c r="L15" s="74">
        <f>SUMIF('PIB Municipios 2018'!$A$8:$A$132,$A15,'PIB Municipios 2018'!Q$8:Q$132)</f>
        <v>0.27345205762396074</v>
      </c>
      <c r="M15" s="75">
        <f>SUMIF('PIB Municipios 2018'!$A$8:$A$132,$A15,'PIB Municipios 2018'!R$8:R$132)</f>
        <v>20.987467884988025</v>
      </c>
      <c r="N15" s="75">
        <f>SUMIF('PIB Municipios 2018'!$A$8:$A$132,$A15,'PIB Municipios 2018'!S$8:S$132)</f>
        <v>396.05447315074656</v>
      </c>
      <c r="O15" s="74">
        <f>SUMIF('PIB Municipios 2018'!$A$8:$A$132,$A15,'PIB Municipios 2018'!T$8:T$132)</f>
        <v>163.61456552049964</v>
      </c>
      <c r="P15" s="74">
        <f>SUMIF('PIB Municipios 2018'!$A$8:$A$132,$A15,'PIB Municipios 2018'!U$8:U$132)</f>
        <v>50.518689130016362</v>
      </c>
      <c r="Q15" s="75">
        <f>SUMIF('PIB Municipios 2018'!$A$8:$A$132,$A15,'PIB Municipios 2018'!V$8:V$132)</f>
        <v>214.13325465051605</v>
      </c>
      <c r="R15" s="74">
        <f>SUMIF('PIB Municipios 2018'!$A$8:$A$132,$A15,'PIB Municipios 2018'!W$8:W$132)</f>
        <v>327.60404492947958</v>
      </c>
      <c r="S15" s="74">
        <f>SUMIF('PIB Municipios 2018'!$A$8:$A$132,$A15,'PIB Municipios 2018'!X$8:X$132)</f>
        <v>92.878984613752053</v>
      </c>
      <c r="T15" s="76">
        <f>SUMIF('PIB Municipios 2018'!$A$8:$A$132,$A15,'PIB Municipios 2018'!Y$8:Y$132)</f>
        <v>420.48302954323157</v>
      </c>
      <c r="U15" s="74">
        <f>SUMIF('PIB Municipios 2018'!$A$8:$A$132,$A15,'PIB Municipios 2018'!Z$8:Z$132)</f>
        <v>1184.6841142992112</v>
      </c>
      <c r="V15" s="74">
        <f>SUMIF('PIB Municipios 2018'!$A$8:$A$132,$A15,'PIB Municipios 2018'!AA$8:AA$132)</f>
        <v>230.86688345731835</v>
      </c>
      <c r="W15" s="75">
        <f>SUMIF('PIB Municipios 2018'!$A$8:$A$132,$A15,'PIB Municipios 2018'!AB$8:AB$132)</f>
        <v>1415.5509977565296</v>
      </c>
      <c r="X15" s="75">
        <f>SUMIF('PIB Municipios 2018'!$A$8:$A$132,$A15,'PIB Municipios 2018'!AC$8:AC$132)</f>
        <v>204.02553380871609</v>
      </c>
      <c r="Y15" s="75">
        <f>SUMIF('PIB Municipios 2018'!$A$8:$A$132,$A15,'PIB Municipios 2018'!AD$8:AD$132)</f>
        <v>126.23638584318662</v>
      </c>
      <c r="Z15" s="75">
        <f>SUMIF('PIB Municipios 2018'!$A$8:$A$132,$A15,'PIB Municipios 2018'!AE$8:AE$132)</f>
        <v>492.95276127115727</v>
      </c>
      <c r="AA15" s="75">
        <f>SUMIF('PIB Municipios 2018'!$A$8:$A$132,$A15,'PIB Municipios 2018'!AF$8:AF$132)</f>
        <v>633.8766909637967</v>
      </c>
      <c r="AB15" s="74">
        <f>SUMIF('PIB Municipios 2018'!$A$8:$A$132,$A15,'PIB Municipios 2018'!AG$8:AG$132)</f>
        <v>374.24256338881042</v>
      </c>
      <c r="AC15" s="74">
        <f>SUMIF('PIB Municipios 2018'!$A$8:$A$132,$A15,'PIB Municipios 2018'!AH$8:AH$132)</f>
        <v>614.74438556421615</v>
      </c>
      <c r="AD15" s="74">
        <f>SUMIF('PIB Municipios 2018'!$A$8:$A$132,$A15,'PIB Municipios 2018'!AI$8:AI$132)</f>
        <v>313.53969562370145</v>
      </c>
      <c r="AE15" s="75">
        <f>SUMIF('PIB Municipios 2018'!$A$8:$A$132,$A15,'PIB Municipios 2018'!AJ$8:AJ$132)</f>
        <v>1302.5266445767281</v>
      </c>
      <c r="AF15" s="74">
        <f>SUMIF('PIB Municipios 2018'!$A$8:$A$132,$A15,'PIB Municipios 2018'!AK$8:AK$132)</f>
        <v>79.724687659002626</v>
      </c>
      <c r="AG15" s="74">
        <f>SUMIF('PIB Municipios 2018'!$A$8:$A$132,$A15,'PIB Municipios 2018'!AL$8:AL$132)</f>
        <v>118.1722402803985</v>
      </c>
      <c r="AH15" s="75">
        <f>SUMIF('PIB Municipios 2018'!$A$8:$A$132,$A15,'PIB Municipios 2018'!AM$8:AM$132)</f>
        <v>197.89692793940117</v>
      </c>
      <c r="AI15" s="74">
        <f>SUMIF('PIB Municipios 2018'!$A$8:$A$132,$A15,'PIB Municipios 2018'!AN$8:AN$132)</f>
        <v>6821.5116058051944</v>
      </c>
      <c r="AJ15" s="74">
        <f>SUMIF('PIB Municipios 2018'!$A$8:$A$132,$A15,'PIB Municipios 2018'!AO$8:AO$132)</f>
        <v>674.83059352621888</v>
      </c>
      <c r="AK15" s="75">
        <f>SUMIF('PIB Municipios 2018'!$A$8:$A$132,$A15,'PIB Municipios 2018'!AP$8:AP$132)</f>
        <v>7496.3421993314141</v>
      </c>
      <c r="AL15" s="78">
        <f>SUMIF('PIB Municipios 2018'!$A$8:$A$132,$A15,'PIB Municipios 2018'!AQ$8:AQ$132)</f>
        <v>5.2840900007693155E-2</v>
      </c>
    </row>
    <row r="16" spans="1:40" ht="15" thickBot="1" x14ac:dyDescent="0.35">
      <c r="A16" s="297" t="s">
        <v>330</v>
      </c>
      <c r="B16" s="298"/>
      <c r="C16" s="80">
        <f>SUM(C7:C15)</f>
        <v>1298.8052916904694</v>
      </c>
      <c r="D16" s="80">
        <f t="shared" ref="D16:AL16" si="0">SUM(D7:D15)</f>
        <v>3769.3965786785407</v>
      </c>
      <c r="E16" s="80">
        <f t="shared" si="0"/>
        <v>2951.4046009710919</v>
      </c>
      <c r="F16" s="80">
        <f t="shared" si="0"/>
        <v>32.854707890011383</v>
      </c>
      <c r="G16" s="80">
        <f t="shared" si="0"/>
        <v>0</v>
      </c>
      <c r="H16" s="80">
        <f t="shared" si="0"/>
        <v>8052.461179230113</v>
      </c>
      <c r="I16" s="80">
        <f t="shared" si="0"/>
        <v>15.588709051531607</v>
      </c>
      <c r="J16" s="80">
        <f t="shared" si="0"/>
        <v>822.25721599353915</v>
      </c>
      <c r="K16" s="80">
        <f t="shared" si="0"/>
        <v>1800.5864076991381</v>
      </c>
      <c r="L16" s="80">
        <f t="shared" si="0"/>
        <v>41.42174109726826</v>
      </c>
      <c r="M16" s="80">
        <f t="shared" si="0"/>
        <v>2679.8540738414772</v>
      </c>
      <c r="N16" s="80">
        <f t="shared" si="0"/>
        <v>21041.400477325889</v>
      </c>
      <c r="O16" s="80">
        <f t="shared" si="0"/>
        <v>5357.8674750512437</v>
      </c>
      <c r="P16" s="80">
        <f t="shared" si="0"/>
        <v>1068.7562953665033</v>
      </c>
      <c r="Q16" s="80">
        <f t="shared" si="0"/>
        <v>6426.6237704177465</v>
      </c>
      <c r="R16" s="80">
        <f t="shared" si="0"/>
        <v>8570.7989694428579</v>
      </c>
      <c r="S16" s="80">
        <f t="shared" si="0"/>
        <v>2281.8789219095797</v>
      </c>
      <c r="T16" s="80">
        <f t="shared" si="0"/>
        <v>10852.677891352438</v>
      </c>
      <c r="U16" s="80">
        <f t="shared" si="0"/>
        <v>18676.249034934317</v>
      </c>
      <c r="V16" s="80">
        <f t="shared" si="0"/>
        <v>5510.5977618141733</v>
      </c>
      <c r="W16" s="80">
        <f t="shared" si="0"/>
        <v>24186.846796748494</v>
      </c>
      <c r="X16" s="80">
        <f t="shared" si="0"/>
        <v>4131.8305783001924</v>
      </c>
      <c r="Y16" s="80">
        <f t="shared" si="0"/>
        <v>6765.2541451001998</v>
      </c>
      <c r="Z16" s="80">
        <f t="shared" si="0"/>
        <v>12469.746943573147</v>
      </c>
      <c r="AA16" s="80">
        <f t="shared" si="0"/>
        <v>12665.521037757198</v>
      </c>
      <c r="AB16" s="80">
        <f t="shared" si="0"/>
        <v>6364.3375427090441</v>
      </c>
      <c r="AC16" s="80">
        <f t="shared" si="0"/>
        <v>6671.3310030160628</v>
      </c>
      <c r="AD16" s="80">
        <f t="shared" si="0"/>
        <v>3469.3562019643173</v>
      </c>
      <c r="AE16" s="80">
        <f t="shared" si="0"/>
        <v>16505.024747689422</v>
      </c>
      <c r="AF16" s="80">
        <f t="shared" si="0"/>
        <v>2417.5808264274165</v>
      </c>
      <c r="AG16" s="80">
        <f t="shared" si="0"/>
        <v>900.47312356888335</v>
      </c>
      <c r="AH16" s="80">
        <f t="shared" si="0"/>
        <v>3318.0539499963006</v>
      </c>
      <c r="AI16" s="80">
        <f t="shared" si="0"/>
        <v>129095.29559133264</v>
      </c>
      <c r="AJ16" s="80">
        <f t="shared" si="0"/>
        <v>12770.989771710361</v>
      </c>
      <c r="AK16" s="80">
        <f t="shared" si="0"/>
        <v>141866.28536304299</v>
      </c>
      <c r="AL16" s="81">
        <f t="shared" si="0"/>
        <v>1.0000000000000007</v>
      </c>
    </row>
    <row r="17" spans="1:37" ht="14.4" x14ac:dyDescent="0.3">
      <c r="A17" s="71" t="s">
        <v>403</v>
      </c>
      <c r="B17"/>
    </row>
    <row r="18" spans="1:37" ht="14.4" x14ac:dyDescent="0.3">
      <c r="A18"/>
      <c r="B18"/>
    </row>
    <row r="19" spans="1:37" ht="14.4" customHeight="1" x14ac:dyDescent="0.25">
      <c r="A19" s="299" t="s">
        <v>436</v>
      </c>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row>
    <row r="20" spans="1:37" ht="14.4" customHeight="1" x14ac:dyDescent="0.25">
      <c r="A20" s="296" t="s">
        <v>518</v>
      </c>
      <c r="B20" s="296"/>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row>
    <row r="21" spans="1:37" ht="14.4" customHeight="1" x14ac:dyDescent="0.25">
      <c r="A21" s="296" t="s">
        <v>405</v>
      </c>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row>
    <row r="22" spans="1:37" ht="15" thickBot="1" x14ac:dyDescent="0.35">
      <c r="A22"/>
      <c r="B22"/>
    </row>
    <row r="23" spans="1:37" ht="146.4" customHeight="1" thickBot="1" x14ac:dyDescent="0.3">
      <c r="A23" s="88" t="s">
        <v>10</v>
      </c>
      <c r="B23" s="89" t="s">
        <v>0</v>
      </c>
      <c r="C23" s="90" t="s">
        <v>324</v>
      </c>
      <c r="D23" s="90" t="s">
        <v>325</v>
      </c>
      <c r="E23" s="90" t="s">
        <v>326</v>
      </c>
      <c r="F23" s="90" t="s">
        <v>327</v>
      </c>
      <c r="G23" s="90" t="s">
        <v>328</v>
      </c>
      <c r="H23" s="91" t="s">
        <v>329</v>
      </c>
      <c r="I23" s="90" t="s">
        <v>331</v>
      </c>
      <c r="J23" s="90" t="s">
        <v>334</v>
      </c>
      <c r="K23" s="90" t="s">
        <v>332</v>
      </c>
      <c r="L23" s="90" t="s">
        <v>333</v>
      </c>
      <c r="M23" s="91" t="s">
        <v>359</v>
      </c>
      <c r="N23" s="91" t="s">
        <v>344</v>
      </c>
      <c r="O23" s="92" t="s">
        <v>335</v>
      </c>
      <c r="P23" s="92" t="s">
        <v>336</v>
      </c>
      <c r="Q23" s="91" t="s">
        <v>345</v>
      </c>
      <c r="R23" s="93" t="s">
        <v>337</v>
      </c>
      <c r="S23" s="93" t="s">
        <v>338</v>
      </c>
      <c r="T23" s="91" t="s">
        <v>346</v>
      </c>
      <c r="U23" s="94" t="s">
        <v>339</v>
      </c>
      <c r="V23" s="93" t="s">
        <v>340</v>
      </c>
      <c r="W23" s="91" t="s">
        <v>347</v>
      </c>
      <c r="X23" s="91" t="s">
        <v>348</v>
      </c>
      <c r="Y23" s="91" t="s">
        <v>349</v>
      </c>
      <c r="Z23" s="91" t="s">
        <v>350</v>
      </c>
      <c r="AA23" s="91" t="s">
        <v>351</v>
      </c>
      <c r="AB23" s="93" t="s">
        <v>352</v>
      </c>
      <c r="AC23" s="92" t="s">
        <v>353</v>
      </c>
      <c r="AD23" s="92" t="s">
        <v>354</v>
      </c>
      <c r="AE23" s="91" t="s">
        <v>355</v>
      </c>
      <c r="AF23" s="92" t="s">
        <v>356</v>
      </c>
      <c r="AG23" s="93" t="s">
        <v>357</v>
      </c>
      <c r="AH23" s="91" t="s">
        <v>358</v>
      </c>
      <c r="AI23" s="106" t="s">
        <v>406</v>
      </c>
    </row>
    <row r="24" spans="1:37" ht="14.4" x14ac:dyDescent="0.25">
      <c r="A24" s="82" t="s">
        <v>11</v>
      </c>
      <c r="B24" s="83" t="s">
        <v>1</v>
      </c>
      <c r="C24" s="99">
        <f>C7/$AI7</f>
        <v>2.6958474018751475E-4</v>
      </c>
      <c r="D24" s="99">
        <f t="shared" ref="D24:G24" si="1">D7/$AI7</f>
        <v>9.9023826700345521E-4</v>
      </c>
      <c r="E24" s="99">
        <f t="shared" si="1"/>
        <v>6.789486582930159E-3</v>
      </c>
      <c r="F24" s="99">
        <f t="shared" si="1"/>
        <v>1.5206589275214499E-5</v>
      </c>
      <c r="G24" s="99">
        <f t="shared" si="1"/>
        <v>0</v>
      </c>
      <c r="H24" s="97">
        <f>H7/$AI7</f>
        <v>8.0645161793963423E-3</v>
      </c>
      <c r="I24" s="99">
        <f t="shared" ref="I24:L24" si="2">I7/$AI7</f>
        <v>0</v>
      </c>
      <c r="J24" s="99">
        <f t="shared" si="2"/>
        <v>0</v>
      </c>
      <c r="K24" s="99">
        <f t="shared" si="2"/>
        <v>1.7267538338492264E-4</v>
      </c>
      <c r="L24" s="99">
        <f t="shared" si="2"/>
        <v>2.1900014232417223E-4</v>
      </c>
      <c r="M24" s="97">
        <f>M7/$AI7</f>
        <v>3.9167552570909487E-4</v>
      </c>
      <c r="N24" s="97">
        <f>N7/$AI7</f>
        <v>0.19080905565604578</v>
      </c>
      <c r="O24" s="99">
        <f t="shared" ref="O24:P24" si="3">O7/$AI7</f>
        <v>2.4595142422895962E-2</v>
      </c>
      <c r="P24" s="99">
        <f t="shared" si="3"/>
        <v>8.967840183460361E-3</v>
      </c>
      <c r="Q24" s="97">
        <f t="shared" ref="Q24:S33" si="4">Q7/$AI7</f>
        <v>3.3562982606356317E-2</v>
      </c>
      <c r="R24" s="99">
        <f t="shared" si="4"/>
        <v>7.4614871870246194E-2</v>
      </c>
      <c r="S24" s="99">
        <f t="shared" si="4"/>
        <v>1.8976695576734395E-2</v>
      </c>
      <c r="T24" s="97">
        <f t="shared" ref="T24:V33" si="5">T7/$AI7</f>
        <v>9.3591567446980564E-2</v>
      </c>
      <c r="U24" s="99">
        <f t="shared" si="5"/>
        <v>0.15870719977278819</v>
      </c>
      <c r="V24" s="99">
        <f t="shared" si="5"/>
        <v>4.875455307781932E-2</v>
      </c>
      <c r="W24" s="97">
        <f t="shared" ref="W24:AG33" si="6">W7/$AI7</f>
        <v>0.20746175285060753</v>
      </c>
      <c r="X24" s="97">
        <f t="shared" si="6"/>
        <v>3.5304614160549523E-2</v>
      </c>
      <c r="Y24" s="97">
        <f t="shared" si="6"/>
        <v>7.1280358479591452E-2</v>
      </c>
      <c r="Z24" s="97">
        <f t="shared" si="6"/>
        <v>0.10234165433328793</v>
      </c>
      <c r="AA24" s="97">
        <f t="shared" si="6"/>
        <v>0.10421913669717267</v>
      </c>
      <c r="AB24" s="99">
        <f t="shared" si="6"/>
        <v>4.9921436298270241E-2</v>
      </c>
      <c r="AC24" s="99">
        <f t="shared" si="6"/>
        <v>4.9730895514587446E-2</v>
      </c>
      <c r="AD24" s="99">
        <f t="shared" si="6"/>
        <v>2.4755777610944531E-2</v>
      </c>
      <c r="AE24" s="97">
        <f t="shared" ref="AE24:AG24" si="7">AE7/$AI7</f>
        <v>0.12440810942380222</v>
      </c>
      <c r="AF24" s="99">
        <f t="shared" si="7"/>
        <v>2.1851752880655016E-2</v>
      </c>
      <c r="AG24" s="99">
        <f t="shared" si="7"/>
        <v>6.7128237598453201E-3</v>
      </c>
      <c r="AH24" s="97">
        <f t="shared" ref="AH24:AH33" si="8">AH7/$AI7</f>
        <v>2.8564576640500342E-2</v>
      </c>
      <c r="AI24" s="105">
        <f>AI7/$AI$16</f>
        <v>0.6693643561378646</v>
      </c>
      <c r="AK24" s="98"/>
    </row>
    <row r="25" spans="1:37" ht="14.4" x14ac:dyDescent="0.25">
      <c r="A25" s="79" t="s">
        <v>12</v>
      </c>
      <c r="B25" s="73" t="s">
        <v>2</v>
      </c>
      <c r="C25" s="100">
        <f t="shared" ref="C25:G25" si="9">C8/$AI8</f>
        <v>0</v>
      </c>
      <c r="D25" s="100">
        <f t="shared" si="9"/>
        <v>2.3349113850769095E-2</v>
      </c>
      <c r="E25" s="100">
        <f t="shared" si="9"/>
        <v>5.0665902665152661E-2</v>
      </c>
      <c r="F25" s="100">
        <f t="shared" si="9"/>
        <v>7.3495252548726913E-4</v>
      </c>
      <c r="G25" s="100">
        <f t="shared" si="9"/>
        <v>0</v>
      </c>
      <c r="H25" s="101">
        <f t="shared" ref="H25:L32" si="10">H8/$AI8</f>
        <v>7.4749969041409028E-2</v>
      </c>
      <c r="I25" s="100">
        <f t="shared" si="10"/>
        <v>0</v>
      </c>
      <c r="J25" s="100">
        <f t="shared" si="10"/>
        <v>0</v>
      </c>
      <c r="K25" s="100">
        <f t="shared" si="10"/>
        <v>0.24171627965335912</v>
      </c>
      <c r="L25" s="100">
        <f t="shared" si="10"/>
        <v>9.048621450936703E-6</v>
      </c>
      <c r="M25" s="101">
        <f t="shared" ref="M25:P25" si="11">M8/$AI8</f>
        <v>0.24172532827481008</v>
      </c>
      <c r="N25" s="101">
        <f t="shared" si="11"/>
        <v>2.5932132788601434E-2</v>
      </c>
      <c r="O25" s="100">
        <f t="shared" si="11"/>
        <v>2.6353769820652601E-2</v>
      </c>
      <c r="P25" s="100">
        <f t="shared" si="11"/>
        <v>1.8540042460546344E-2</v>
      </c>
      <c r="Q25" s="101">
        <f t="shared" si="4"/>
        <v>4.4893812281198944E-2</v>
      </c>
      <c r="R25" s="100">
        <f t="shared" si="4"/>
        <v>4.0489198190438759E-2</v>
      </c>
      <c r="S25" s="100">
        <f t="shared" si="4"/>
        <v>2.7081423889738523E-2</v>
      </c>
      <c r="T25" s="101">
        <f t="shared" si="5"/>
        <v>6.7570622080177292E-2</v>
      </c>
      <c r="U25" s="100">
        <f t="shared" si="5"/>
        <v>0.1277512809524014</v>
      </c>
      <c r="V25" s="100">
        <f t="shared" si="5"/>
        <v>3.294729537212801E-2</v>
      </c>
      <c r="W25" s="101">
        <f t="shared" si="6"/>
        <v>0.16069857632452941</v>
      </c>
      <c r="X25" s="101">
        <f t="shared" si="6"/>
        <v>2.5559791353254542E-2</v>
      </c>
      <c r="Y25" s="101">
        <f t="shared" si="6"/>
        <v>8.7232502480087699E-3</v>
      </c>
      <c r="Z25" s="101">
        <f t="shared" si="6"/>
        <v>6.9976081482595084E-2</v>
      </c>
      <c r="AA25" s="101">
        <f t="shared" si="6"/>
        <v>9.775831496295706E-2</v>
      </c>
      <c r="AB25" s="100">
        <f t="shared" si="6"/>
        <v>4.6910178795231919E-2</v>
      </c>
      <c r="AC25" s="100">
        <f t="shared" si="6"/>
        <v>7.3935188513403791E-2</v>
      </c>
      <c r="AD25" s="100">
        <f t="shared" si="6"/>
        <v>4.0835410996112473E-2</v>
      </c>
      <c r="AE25" s="101">
        <f t="shared" ref="AE25:AG25" si="12">AE8/$AI8</f>
        <v>0.1616807783047482</v>
      </c>
      <c r="AF25" s="100">
        <f t="shared" si="12"/>
        <v>1.0786508445330129E-2</v>
      </c>
      <c r="AG25" s="100">
        <f t="shared" si="12"/>
        <v>9.9448344123800152E-3</v>
      </c>
      <c r="AH25" s="101">
        <f t="shared" si="8"/>
        <v>2.0731342857710146E-2</v>
      </c>
      <c r="AI25" s="102">
        <f t="shared" ref="AI25:AI33" si="13">AI8/$AI$16</f>
        <v>2.8170734332545515E-2</v>
      </c>
      <c r="AK25" s="98"/>
    </row>
    <row r="26" spans="1:37" ht="14.4" x14ac:dyDescent="0.25">
      <c r="A26" s="79" t="s">
        <v>13</v>
      </c>
      <c r="B26" s="73" t="s">
        <v>3</v>
      </c>
      <c r="C26" s="100">
        <f t="shared" ref="C26:G26" si="14">C9/$AI9</f>
        <v>4.5382109397617746E-4</v>
      </c>
      <c r="D26" s="100">
        <f t="shared" si="14"/>
        <v>1.4620525452392003E-2</v>
      </c>
      <c r="E26" s="100">
        <f t="shared" si="14"/>
        <v>5.7968071788401548E-2</v>
      </c>
      <c r="F26" s="100">
        <f t="shared" si="14"/>
        <v>1.6478700301212489E-3</v>
      </c>
      <c r="G26" s="100">
        <f t="shared" si="14"/>
        <v>0</v>
      </c>
      <c r="H26" s="101">
        <f t="shared" si="10"/>
        <v>7.4690288364890972E-2</v>
      </c>
      <c r="I26" s="100">
        <f t="shared" si="10"/>
        <v>0</v>
      </c>
      <c r="J26" s="100">
        <f t="shared" si="10"/>
        <v>0.27904527909245069</v>
      </c>
      <c r="K26" s="100">
        <f t="shared" si="10"/>
        <v>1.8196958292952384E-2</v>
      </c>
      <c r="L26" s="100">
        <f t="shared" si="10"/>
        <v>1.4351405097646117E-3</v>
      </c>
      <c r="M26" s="101">
        <f t="shared" ref="M26:P26" si="15">M9/$AI9</f>
        <v>0.29867737789516763</v>
      </c>
      <c r="N26" s="101">
        <f t="shared" si="15"/>
        <v>0.14822733173902494</v>
      </c>
      <c r="O26" s="100">
        <f t="shared" si="15"/>
        <v>5.4160446562483124E-2</v>
      </c>
      <c r="P26" s="100">
        <f t="shared" si="15"/>
        <v>6.9435697223486324E-3</v>
      </c>
      <c r="Q26" s="101">
        <f t="shared" si="4"/>
        <v>6.1104016284831773E-2</v>
      </c>
      <c r="R26" s="100">
        <f t="shared" si="4"/>
        <v>4.7098102106201835E-2</v>
      </c>
      <c r="S26" s="100">
        <f t="shared" si="4"/>
        <v>2.8855469511369285E-2</v>
      </c>
      <c r="T26" s="101">
        <f t="shared" si="5"/>
        <v>7.5953571617571117E-2</v>
      </c>
      <c r="U26" s="100">
        <f t="shared" si="5"/>
        <v>8.0979047892400985E-2</v>
      </c>
      <c r="V26" s="100">
        <f t="shared" si="5"/>
        <v>2.079206732232099E-2</v>
      </c>
      <c r="W26" s="101">
        <f t="shared" si="6"/>
        <v>0.101771115214722</v>
      </c>
      <c r="X26" s="101">
        <f t="shared" si="6"/>
        <v>1.3835875835116456E-2</v>
      </c>
      <c r="Y26" s="101">
        <f t="shared" si="6"/>
        <v>6.8773281412751923E-3</v>
      </c>
      <c r="Z26" s="101">
        <f t="shared" si="6"/>
        <v>4.3068192183214032E-2</v>
      </c>
      <c r="AA26" s="101">
        <f t="shared" si="6"/>
        <v>8.4055892686693279E-2</v>
      </c>
      <c r="AB26" s="100">
        <f t="shared" si="6"/>
        <v>3.2690671576197539E-2</v>
      </c>
      <c r="AC26" s="100">
        <f t="shared" si="6"/>
        <v>2.7532228494407427E-2</v>
      </c>
      <c r="AD26" s="100">
        <f t="shared" si="6"/>
        <v>1.7442834285794843E-2</v>
      </c>
      <c r="AE26" s="101">
        <f t="shared" ref="AE26:AG26" si="16">AE9/$AI9</f>
        <v>7.7665734356399813E-2</v>
      </c>
      <c r="AF26" s="100">
        <f t="shared" si="16"/>
        <v>8.0709538983734577E-3</v>
      </c>
      <c r="AG26" s="100">
        <f t="shared" si="16"/>
        <v>6.0023217827193161E-3</v>
      </c>
      <c r="AH26" s="101">
        <f t="shared" si="8"/>
        <v>1.4073275681092774E-2</v>
      </c>
      <c r="AI26" s="102">
        <f t="shared" si="13"/>
        <v>2.2825620779590959E-2</v>
      </c>
      <c r="AK26" s="98"/>
    </row>
    <row r="27" spans="1:37" ht="14.4" x14ac:dyDescent="0.25">
      <c r="A27" s="79" t="s">
        <v>14</v>
      </c>
      <c r="B27" s="73" t="s">
        <v>4</v>
      </c>
      <c r="C27" s="100">
        <f t="shared" ref="C27:G27" si="17">C10/$AI10</f>
        <v>1.2272470458104095E-2</v>
      </c>
      <c r="D27" s="100">
        <f t="shared" si="17"/>
        <v>3.7693773418352637E-2</v>
      </c>
      <c r="E27" s="100">
        <f t="shared" si="17"/>
        <v>5.2592294350579577E-2</v>
      </c>
      <c r="F27" s="100">
        <f t="shared" si="17"/>
        <v>4.5179515586960055E-4</v>
      </c>
      <c r="G27" s="100">
        <f t="shared" si="17"/>
        <v>0</v>
      </c>
      <c r="H27" s="101">
        <f t="shared" si="10"/>
        <v>0.10301033338290591</v>
      </c>
      <c r="I27" s="100">
        <f t="shared" si="10"/>
        <v>0</v>
      </c>
      <c r="J27" s="100">
        <f t="shared" si="10"/>
        <v>0</v>
      </c>
      <c r="K27" s="100">
        <f t="shared" si="10"/>
        <v>0.18037861819142428</v>
      </c>
      <c r="L27" s="100">
        <f t="shared" si="10"/>
        <v>3.0623658194353664E-4</v>
      </c>
      <c r="M27" s="101">
        <f t="shared" ref="M27:P27" si="18">M10/$AI10</f>
        <v>0.18068485477336782</v>
      </c>
      <c r="N27" s="101">
        <f t="shared" si="18"/>
        <v>6.8681326052450753E-2</v>
      </c>
      <c r="O27" s="100">
        <f t="shared" si="18"/>
        <v>0.20572413433817957</v>
      </c>
      <c r="P27" s="100">
        <f t="shared" si="18"/>
        <v>5.2597009220729154E-3</v>
      </c>
      <c r="Q27" s="101">
        <f t="shared" si="4"/>
        <v>0.21098383526025252</v>
      </c>
      <c r="R27" s="100">
        <f t="shared" si="4"/>
        <v>4.18162822211166E-2</v>
      </c>
      <c r="S27" s="100">
        <f t="shared" si="4"/>
        <v>1.5528598887850815E-2</v>
      </c>
      <c r="T27" s="101">
        <f t="shared" si="5"/>
        <v>5.7344881108967419E-2</v>
      </c>
      <c r="U27" s="100">
        <f t="shared" si="5"/>
        <v>7.7754886417239516E-2</v>
      </c>
      <c r="V27" s="100">
        <f t="shared" si="5"/>
        <v>1.9790048367467478E-2</v>
      </c>
      <c r="W27" s="101">
        <f t="shared" si="6"/>
        <v>9.7544934784707008E-2</v>
      </c>
      <c r="X27" s="101">
        <f t="shared" si="6"/>
        <v>1.8689935515372194E-2</v>
      </c>
      <c r="Y27" s="101">
        <f t="shared" si="6"/>
        <v>6.6764075788921049E-3</v>
      </c>
      <c r="Z27" s="101">
        <f t="shared" si="6"/>
        <v>5.9291585120335326E-2</v>
      </c>
      <c r="AA27" s="101">
        <f t="shared" si="6"/>
        <v>8.2433859302184401E-2</v>
      </c>
      <c r="AB27" s="100">
        <f t="shared" si="6"/>
        <v>4.0562099565713855E-2</v>
      </c>
      <c r="AC27" s="100">
        <f t="shared" si="6"/>
        <v>3.8823032427001379E-2</v>
      </c>
      <c r="AD27" s="100">
        <f t="shared" si="6"/>
        <v>2.272157408143247E-2</v>
      </c>
      <c r="AE27" s="101">
        <f t="shared" ref="AE27:AG27" si="19">AE10/$AI10</f>
        <v>0.10210670607414772</v>
      </c>
      <c r="AF27" s="100">
        <f t="shared" si="19"/>
        <v>8.9395701793858421E-3</v>
      </c>
      <c r="AG27" s="100">
        <f t="shared" si="19"/>
        <v>3.6117708670309781E-3</v>
      </c>
      <c r="AH27" s="101">
        <f t="shared" si="8"/>
        <v>1.2551341046416821E-2</v>
      </c>
      <c r="AI27" s="102">
        <f t="shared" si="13"/>
        <v>3.2355521084358699E-2</v>
      </c>
      <c r="AK27" s="98"/>
    </row>
    <row r="28" spans="1:37" ht="14.4" x14ac:dyDescent="0.25">
      <c r="A28" s="79" t="s">
        <v>15</v>
      </c>
      <c r="B28" s="73" t="s">
        <v>5</v>
      </c>
      <c r="C28" s="100">
        <f t="shared" ref="C28:G28" si="20">C11/$AI11</f>
        <v>2.0767390028544882E-2</v>
      </c>
      <c r="D28" s="100">
        <f t="shared" si="20"/>
        <v>6.0209613941755377E-2</v>
      </c>
      <c r="E28" s="100">
        <f t="shared" si="20"/>
        <v>0.19129211748977681</v>
      </c>
      <c r="F28" s="100">
        <f t="shared" si="20"/>
        <v>2.8136755839024835E-4</v>
      </c>
      <c r="G28" s="100">
        <f t="shared" si="20"/>
        <v>0</v>
      </c>
      <c r="H28" s="101">
        <f t="shared" si="10"/>
        <v>0.27255048901846729</v>
      </c>
      <c r="I28" s="100">
        <f t="shared" si="10"/>
        <v>0</v>
      </c>
      <c r="J28" s="100">
        <f t="shared" si="10"/>
        <v>0</v>
      </c>
      <c r="K28" s="100">
        <f t="shared" si="10"/>
        <v>1.1277630158111455E-2</v>
      </c>
      <c r="L28" s="100">
        <f t="shared" si="10"/>
        <v>0</v>
      </c>
      <c r="M28" s="101">
        <f t="shared" ref="M28:P28" si="21">M11/$AI11</f>
        <v>1.1277630158111455E-2</v>
      </c>
      <c r="N28" s="101">
        <f t="shared" si="21"/>
        <v>0.12353921086246901</v>
      </c>
      <c r="O28" s="100">
        <f t="shared" si="21"/>
        <v>6.9687604320558566E-2</v>
      </c>
      <c r="P28" s="100">
        <f t="shared" si="21"/>
        <v>3.6675455277059392E-3</v>
      </c>
      <c r="Q28" s="101">
        <f t="shared" si="4"/>
        <v>7.3355149848264509E-2</v>
      </c>
      <c r="R28" s="100">
        <f t="shared" si="4"/>
        <v>5.764581319669506E-2</v>
      </c>
      <c r="S28" s="100">
        <f t="shared" si="4"/>
        <v>1.8850225947982566E-2</v>
      </c>
      <c r="T28" s="101">
        <f t="shared" si="5"/>
        <v>7.6496039144677633E-2</v>
      </c>
      <c r="U28" s="100">
        <f t="shared" si="5"/>
        <v>8.774715475563917E-2</v>
      </c>
      <c r="V28" s="100">
        <f t="shared" si="5"/>
        <v>2.3914708792965568E-2</v>
      </c>
      <c r="W28" s="101">
        <f t="shared" si="6"/>
        <v>0.11166186354860475</v>
      </c>
      <c r="X28" s="101">
        <f t="shared" si="6"/>
        <v>2.2016149739484459E-2</v>
      </c>
      <c r="Y28" s="101">
        <f t="shared" si="6"/>
        <v>1.3454073915418375E-2</v>
      </c>
      <c r="Z28" s="101">
        <f t="shared" si="6"/>
        <v>7.4131900592002156E-2</v>
      </c>
      <c r="AA28" s="101">
        <f t="shared" si="6"/>
        <v>7.6288935105713468E-2</v>
      </c>
      <c r="AB28" s="100">
        <f t="shared" si="6"/>
        <v>4.4777468054841875E-2</v>
      </c>
      <c r="AC28" s="100">
        <f t="shared" si="6"/>
        <v>5.7706847005007847E-2</v>
      </c>
      <c r="AD28" s="100">
        <f t="shared" si="6"/>
        <v>2.7651067140605841E-2</v>
      </c>
      <c r="AE28" s="101">
        <f t="shared" ref="AE28:AG28" si="22">AE11/$AI11</f>
        <v>0.13013538220045556</v>
      </c>
      <c r="AF28" s="100">
        <f t="shared" si="22"/>
        <v>1.0958942750552437E-2</v>
      </c>
      <c r="AG28" s="100">
        <f t="shared" si="22"/>
        <v>4.1342331157788919E-3</v>
      </c>
      <c r="AH28" s="101">
        <f t="shared" si="8"/>
        <v>1.5093175866331328E-2</v>
      </c>
      <c r="AI28" s="102">
        <f t="shared" si="13"/>
        <v>3.4776240426240369E-2</v>
      </c>
      <c r="AK28" s="98"/>
    </row>
    <row r="29" spans="1:37" ht="14.4" x14ac:dyDescent="0.25">
      <c r="A29" s="77" t="s">
        <v>16</v>
      </c>
      <c r="B29" s="73" t="s">
        <v>6</v>
      </c>
      <c r="C29" s="100">
        <f t="shared" ref="C29:G29" si="23">C12/$AI12</f>
        <v>0.1041819790495207</v>
      </c>
      <c r="D29" s="100">
        <f t="shared" si="23"/>
        <v>0.10297331410590829</v>
      </c>
      <c r="E29" s="100">
        <f t="shared" si="23"/>
        <v>4.3231416242690279E-2</v>
      </c>
      <c r="F29" s="100">
        <f t="shared" si="23"/>
        <v>2.7236852999893926E-4</v>
      </c>
      <c r="G29" s="100">
        <f t="shared" si="23"/>
        <v>0</v>
      </c>
      <c r="H29" s="101">
        <f t="shared" si="10"/>
        <v>0.25065907792811826</v>
      </c>
      <c r="I29" s="100">
        <f t="shared" si="10"/>
        <v>3.1031008444806735E-6</v>
      </c>
      <c r="J29" s="100">
        <f t="shared" si="10"/>
        <v>0</v>
      </c>
      <c r="K29" s="100">
        <f t="shared" si="10"/>
        <v>7.7114006353192766E-3</v>
      </c>
      <c r="L29" s="100">
        <f t="shared" si="10"/>
        <v>2.9030835645613634E-4</v>
      </c>
      <c r="M29" s="101">
        <f t="shared" ref="M29:P29" si="24">M12/$AI12</f>
        <v>8.0048120926198944E-3</v>
      </c>
      <c r="N29" s="101">
        <f t="shared" si="24"/>
        <v>3.811402089942062E-2</v>
      </c>
      <c r="O29" s="100">
        <f t="shared" si="24"/>
        <v>2.469406812335883E-2</v>
      </c>
      <c r="P29" s="100">
        <f t="shared" si="24"/>
        <v>5.6858817705427792E-3</v>
      </c>
      <c r="Q29" s="101">
        <f t="shared" si="4"/>
        <v>3.0379949893901616E-2</v>
      </c>
      <c r="R29" s="100">
        <f t="shared" si="4"/>
        <v>8.0706441112445626E-2</v>
      </c>
      <c r="S29" s="100">
        <f t="shared" si="4"/>
        <v>1.0579684116820247E-2</v>
      </c>
      <c r="T29" s="101">
        <f t="shared" si="5"/>
        <v>9.1286125229265866E-2</v>
      </c>
      <c r="U29" s="100">
        <f t="shared" si="5"/>
        <v>0.11524570681309795</v>
      </c>
      <c r="V29" s="100">
        <f t="shared" si="5"/>
        <v>3.1457131680373118E-2</v>
      </c>
      <c r="W29" s="101">
        <f t="shared" si="6"/>
        <v>0.14670283849347107</v>
      </c>
      <c r="X29" s="101">
        <f t="shared" si="6"/>
        <v>2.7463774314792324E-2</v>
      </c>
      <c r="Y29" s="101">
        <f t="shared" si="6"/>
        <v>8.609991584380217E-3</v>
      </c>
      <c r="Z29" s="101">
        <f t="shared" si="6"/>
        <v>0.12156990328669137</v>
      </c>
      <c r="AA29" s="101">
        <f t="shared" si="6"/>
        <v>8.4124350654918453E-2</v>
      </c>
      <c r="AB29" s="100">
        <f t="shared" si="6"/>
        <v>7.0137794724887875E-2</v>
      </c>
      <c r="AC29" s="100">
        <f t="shared" si="6"/>
        <v>6.3347476340707407E-2</v>
      </c>
      <c r="AD29" s="100">
        <f t="shared" si="6"/>
        <v>3.6739182475422294E-2</v>
      </c>
      <c r="AE29" s="101">
        <f t="shared" ref="AE29:AG29" si="25">AE12/$AI12</f>
        <v>0.17022445354101759</v>
      </c>
      <c r="AF29" s="100">
        <f t="shared" si="25"/>
        <v>1.5110043017654859E-2</v>
      </c>
      <c r="AG29" s="100">
        <f t="shared" si="25"/>
        <v>7.7506590637478785E-3</v>
      </c>
      <c r="AH29" s="101">
        <f t="shared" si="8"/>
        <v>2.2860702081402739E-2</v>
      </c>
      <c r="AI29" s="102">
        <f t="shared" si="13"/>
        <v>2.1450213050475255E-2</v>
      </c>
      <c r="AK29" s="98"/>
    </row>
    <row r="30" spans="1:37" ht="14.4" x14ac:dyDescent="0.25">
      <c r="A30" s="77" t="s">
        <v>17</v>
      </c>
      <c r="B30" s="73" t="s">
        <v>7</v>
      </c>
      <c r="C30" s="100">
        <f t="shared" ref="C30:G30" si="26">C13/$AI13</f>
        <v>1.234964155552051E-2</v>
      </c>
      <c r="D30" s="100">
        <f t="shared" si="26"/>
        <v>8.2191765625124924E-2</v>
      </c>
      <c r="E30" s="100">
        <f t="shared" si="26"/>
        <v>2.4003208930674622E-2</v>
      </c>
      <c r="F30" s="100">
        <f t="shared" si="26"/>
        <v>1.1410528491939329E-3</v>
      </c>
      <c r="G30" s="100">
        <f t="shared" si="26"/>
        <v>0</v>
      </c>
      <c r="H30" s="101">
        <f t="shared" si="10"/>
        <v>0.119685668960514</v>
      </c>
      <c r="I30" s="100">
        <f t="shared" si="10"/>
        <v>0</v>
      </c>
      <c r="J30" s="100">
        <f t="shared" si="10"/>
        <v>0</v>
      </c>
      <c r="K30" s="100">
        <f t="shared" si="10"/>
        <v>4.0732758835956219E-5</v>
      </c>
      <c r="L30" s="100">
        <f t="shared" si="10"/>
        <v>1.1944046101227518E-3</v>
      </c>
      <c r="M30" s="101">
        <f t="shared" ref="M30:P30" si="27">M13/$AI13</f>
        <v>1.2351373689587081E-3</v>
      </c>
      <c r="N30" s="101">
        <f t="shared" si="27"/>
        <v>0.17535852223091497</v>
      </c>
      <c r="O30" s="100">
        <f t="shared" si="27"/>
        <v>0.11617678620239487</v>
      </c>
      <c r="P30" s="100">
        <f t="shared" si="27"/>
        <v>5.9311746807613943E-3</v>
      </c>
      <c r="Q30" s="101">
        <f t="shared" si="4"/>
        <v>0.12210796088315626</v>
      </c>
      <c r="R30" s="100">
        <f t="shared" si="4"/>
        <v>4.742019566704344E-2</v>
      </c>
      <c r="S30" s="100">
        <f t="shared" si="4"/>
        <v>8.87024735798248E-3</v>
      </c>
      <c r="T30" s="101">
        <f t="shared" si="5"/>
        <v>5.6290443025025928E-2</v>
      </c>
      <c r="U30" s="100">
        <f t="shared" si="5"/>
        <v>0.11652973506613269</v>
      </c>
      <c r="V30" s="100">
        <f t="shared" si="5"/>
        <v>3.5262305822219536E-2</v>
      </c>
      <c r="W30" s="101">
        <f t="shared" si="6"/>
        <v>0.15179204088835224</v>
      </c>
      <c r="X30" s="101">
        <f t="shared" si="6"/>
        <v>2.799497053877258E-2</v>
      </c>
      <c r="Y30" s="101">
        <f t="shared" si="6"/>
        <v>1.9524621926713306E-2</v>
      </c>
      <c r="Z30" s="101">
        <f t="shared" si="6"/>
        <v>0.10532739020646173</v>
      </c>
      <c r="AA30" s="101">
        <f t="shared" si="6"/>
        <v>8.68844853136502E-2</v>
      </c>
      <c r="AB30" s="100">
        <f t="shared" si="6"/>
        <v>4.3973405865583542E-2</v>
      </c>
      <c r="AC30" s="100">
        <f t="shared" si="6"/>
        <v>4.5194625025017116E-2</v>
      </c>
      <c r="AD30" s="100">
        <f t="shared" si="6"/>
        <v>2.6325683076627363E-2</v>
      </c>
      <c r="AE30" s="101">
        <f t="shared" ref="AE30:AG30" si="28">AE13/$AI13</f>
        <v>0.11549371396722802</v>
      </c>
      <c r="AF30" s="100">
        <f t="shared" si="28"/>
        <v>1.4431255753996324E-2</v>
      </c>
      <c r="AG30" s="100">
        <f t="shared" si="28"/>
        <v>3.8737889362557253E-3</v>
      </c>
      <c r="AH30" s="101">
        <f t="shared" si="8"/>
        <v>1.8305044690252046E-2</v>
      </c>
      <c r="AI30" s="102">
        <f t="shared" si="13"/>
        <v>9.6136057471082753E-2</v>
      </c>
      <c r="AK30" s="98"/>
    </row>
    <row r="31" spans="1:37" ht="14.4" x14ac:dyDescent="0.25">
      <c r="A31" s="79" t="s">
        <v>18</v>
      </c>
      <c r="B31" s="73" t="s">
        <v>8</v>
      </c>
      <c r="C31" s="100">
        <f t="shared" ref="C31:G31" si="29">C14/$AI14</f>
        <v>0.126632750205317</v>
      </c>
      <c r="D31" s="100">
        <f t="shared" si="29"/>
        <v>0.13185660109409233</v>
      </c>
      <c r="E31" s="100">
        <f t="shared" si="29"/>
        <v>4.1463930138330475E-2</v>
      </c>
      <c r="F31" s="100">
        <f t="shared" si="29"/>
        <v>7.4610447294465722E-4</v>
      </c>
      <c r="G31" s="100">
        <f t="shared" si="29"/>
        <v>0</v>
      </c>
      <c r="H31" s="101">
        <f t="shared" si="10"/>
        <v>0.30069938591068446</v>
      </c>
      <c r="I31" s="100">
        <f t="shared" si="10"/>
        <v>2.8680113334099483E-3</v>
      </c>
      <c r="J31" s="100">
        <f t="shared" si="10"/>
        <v>0</v>
      </c>
      <c r="K31" s="100">
        <f t="shared" si="10"/>
        <v>1.1702809687254459E-3</v>
      </c>
      <c r="L31" s="100">
        <f t="shared" si="10"/>
        <v>1.9436103530600713E-4</v>
      </c>
      <c r="M31" s="101">
        <f t="shared" ref="M31:P31" si="30">M14/$AI14</f>
        <v>4.2326533374414015E-3</v>
      </c>
      <c r="N31" s="101">
        <f t="shared" si="30"/>
        <v>9.2545162876375542E-2</v>
      </c>
      <c r="O31" s="100">
        <f t="shared" si="30"/>
        <v>2.4139173107546253E-2</v>
      </c>
      <c r="P31" s="100">
        <f t="shared" si="30"/>
        <v>5.0871879481309383E-3</v>
      </c>
      <c r="Q31" s="101">
        <f t="shared" si="4"/>
        <v>2.9226361055677177E-2</v>
      </c>
      <c r="R31" s="100">
        <f t="shared" si="4"/>
        <v>4.8614673131963895E-2</v>
      </c>
      <c r="S31" s="100">
        <f t="shared" si="4"/>
        <v>1.4137983365067835E-2</v>
      </c>
      <c r="T31" s="101">
        <f t="shared" si="5"/>
        <v>6.2752656497031753E-2</v>
      </c>
      <c r="U31" s="100">
        <f t="shared" si="5"/>
        <v>0.10862970523778524</v>
      </c>
      <c r="V31" s="100">
        <f t="shared" si="5"/>
        <v>3.14614821729702E-2</v>
      </c>
      <c r="W31" s="101">
        <f t="shared" si="6"/>
        <v>0.14009118741075546</v>
      </c>
      <c r="X31" s="101">
        <f t="shared" si="6"/>
        <v>2.6314715989058855E-2</v>
      </c>
      <c r="Y31" s="101">
        <f t="shared" si="6"/>
        <v>1.3460088441389517E-2</v>
      </c>
      <c r="Z31" s="101">
        <f t="shared" si="6"/>
        <v>9.7117521380644334E-2</v>
      </c>
      <c r="AA31" s="101">
        <f t="shared" si="6"/>
        <v>7.8163194361553889E-2</v>
      </c>
      <c r="AB31" s="100">
        <f t="shared" si="6"/>
        <v>5.503180583861627E-2</v>
      </c>
      <c r="AC31" s="100">
        <f t="shared" si="6"/>
        <v>4.6332114545673271E-2</v>
      </c>
      <c r="AD31" s="100">
        <f t="shared" si="6"/>
        <v>3.1150255328550969E-2</v>
      </c>
      <c r="AE31" s="101">
        <f t="shared" ref="AE31:AG31" si="31">AE14/$AI14</f>
        <v>0.13251417571284052</v>
      </c>
      <c r="AF31" s="100">
        <f t="shared" si="31"/>
        <v>1.4563374139781619E-2</v>
      </c>
      <c r="AG31" s="100">
        <f t="shared" si="31"/>
        <v>8.319522886765511E-3</v>
      </c>
      <c r="AH31" s="101">
        <f t="shared" si="8"/>
        <v>2.2882897026547128E-2</v>
      </c>
      <c r="AI31" s="102">
        <f t="shared" si="13"/>
        <v>4.2080356710148703E-2</v>
      </c>
      <c r="AK31" s="98"/>
    </row>
    <row r="32" spans="1:37" ht="14.4" x14ac:dyDescent="0.25">
      <c r="A32" s="79" t="s">
        <v>19</v>
      </c>
      <c r="B32" s="73" t="s">
        <v>9</v>
      </c>
      <c r="C32" s="100">
        <f t="shared" ref="C32:G32" si="32">C15/$AI15</f>
        <v>0</v>
      </c>
      <c r="D32" s="100">
        <f t="shared" si="32"/>
        <v>0.16221930385369401</v>
      </c>
      <c r="E32" s="100">
        <f t="shared" si="32"/>
        <v>4.2265321313280417E-2</v>
      </c>
      <c r="F32" s="100">
        <f t="shared" si="32"/>
        <v>2.775330073975459E-4</v>
      </c>
      <c r="G32" s="100">
        <f t="shared" si="32"/>
        <v>0</v>
      </c>
      <c r="H32" s="101">
        <f t="shared" si="10"/>
        <v>0.20476215817437188</v>
      </c>
      <c r="I32" s="100">
        <f t="shared" si="10"/>
        <v>0</v>
      </c>
      <c r="J32" s="100">
        <f t="shared" si="10"/>
        <v>0</v>
      </c>
      <c r="K32" s="100">
        <f t="shared" si="10"/>
        <v>3.0365726871645531E-3</v>
      </c>
      <c r="L32" s="100">
        <f t="shared" si="10"/>
        <v>4.0086724677159462E-5</v>
      </c>
      <c r="M32" s="101">
        <f t="shared" ref="M32:P32" si="33">M15/$AI15</f>
        <v>3.0766594118417125E-3</v>
      </c>
      <c r="N32" s="101">
        <f t="shared" si="33"/>
        <v>5.8059634878242984E-2</v>
      </c>
      <c r="O32" s="100">
        <f t="shared" si="33"/>
        <v>2.3985089372458374E-2</v>
      </c>
      <c r="P32" s="100">
        <f t="shared" si="33"/>
        <v>7.4057909814335444E-3</v>
      </c>
      <c r="Q32" s="101">
        <f t="shared" si="4"/>
        <v>3.1390880353891926E-2</v>
      </c>
      <c r="R32" s="100">
        <f t="shared" si="4"/>
        <v>4.802513927421663E-2</v>
      </c>
      <c r="S32" s="100">
        <f t="shared" si="4"/>
        <v>1.3615601640948737E-2</v>
      </c>
      <c r="T32" s="101">
        <f t="shared" si="5"/>
        <v>6.1640740915165353E-2</v>
      </c>
      <c r="U32" s="100">
        <f t="shared" si="5"/>
        <v>0.17366885563766096</v>
      </c>
      <c r="V32" s="100">
        <f t="shared" si="5"/>
        <v>3.3843947910437863E-2</v>
      </c>
      <c r="W32" s="101">
        <f t="shared" si="6"/>
        <v>0.20751280354809884</v>
      </c>
      <c r="X32" s="101">
        <f t="shared" si="6"/>
        <v>2.9909138267108969E-2</v>
      </c>
      <c r="Y32" s="101">
        <f t="shared" si="6"/>
        <v>1.850563234925201E-2</v>
      </c>
      <c r="Z32" s="101">
        <f t="shared" si="6"/>
        <v>7.226444661497726E-2</v>
      </c>
      <c r="AA32" s="101">
        <f t="shared" si="6"/>
        <v>9.2923200544635806E-2</v>
      </c>
      <c r="AB32" s="100">
        <f t="shared" si="6"/>
        <v>5.4862116348277583E-2</v>
      </c>
      <c r="AC32" s="100">
        <f t="shared" si="6"/>
        <v>9.0118498814992967E-2</v>
      </c>
      <c r="AD32" s="100">
        <f t="shared" si="6"/>
        <v>4.5963374944180277E-2</v>
      </c>
      <c r="AE32" s="101">
        <f t="shared" ref="AE32:AG32" si="34">AE15/$AI15</f>
        <v>0.19094399010745083</v>
      </c>
      <c r="AF32" s="100">
        <f t="shared" si="34"/>
        <v>1.1687246502836099E-2</v>
      </c>
      <c r="AG32" s="100">
        <f t="shared" si="34"/>
        <v>1.7323468332126328E-2</v>
      </c>
      <c r="AH32" s="101">
        <f t="shared" si="8"/>
        <v>2.9010714834962432E-2</v>
      </c>
      <c r="AI32" s="102">
        <f t="shared" si="13"/>
        <v>5.284090000769312E-2</v>
      </c>
      <c r="AK32" s="98"/>
    </row>
    <row r="33" spans="1:37" ht="15" thickBot="1" x14ac:dyDescent="0.35">
      <c r="A33" s="297" t="s">
        <v>330</v>
      </c>
      <c r="B33" s="298"/>
      <c r="C33" s="103">
        <f t="shared" ref="C33:L33" si="35">C16/$AI16</f>
        <v>1.0060825886343687E-2</v>
      </c>
      <c r="D33" s="103">
        <f t="shared" si="35"/>
        <v>2.9198558796526858E-2</v>
      </c>
      <c r="E33" s="103">
        <f t="shared" si="35"/>
        <v>2.2862216531221505E-2</v>
      </c>
      <c r="F33" s="103">
        <f t="shared" si="35"/>
        <v>2.544996526753158E-4</v>
      </c>
      <c r="G33" s="103">
        <f t="shared" si="35"/>
        <v>0</v>
      </c>
      <c r="H33" s="103">
        <f>H16/$AI16</f>
        <v>6.2376100866767363E-2</v>
      </c>
      <c r="I33" s="103">
        <f t="shared" si="35"/>
        <v>1.2075350213287106E-4</v>
      </c>
      <c r="J33" s="103">
        <f t="shared" si="35"/>
        <v>6.3693817208994004E-3</v>
      </c>
      <c r="K33" s="103">
        <f t="shared" si="35"/>
        <v>1.3947730623733341E-2</v>
      </c>
      <c r="L33" s="103">
        <f t="shared" si="35"/>
        <v>3.2086173944241916E-4</v>
      </c>
      <c r="M33" s="103">
        <f t="shared" ref="M33:V33" si="36">M16/$AI16</f>
        <v>2.0758727586208031E-2</v>
      </c>
      <c r="N33" s="103">
        <f t="shared" si="36"/>
        <v>0.16299122583006498</v>
      </c>
      <c r="O33" s="103">
        <f t="shared" si="36"/>
        <v>4.1503196925256253E-2</v>
      </c>
      <c r="P33" s="103">
        <f t="shared" si="36"/>
        <v>8.2788167490609847E-3</v>
      </c>
      <c r="Q33" s="103">
        <f t="shared" si="4"/>
        <v>4.9782013674317227E-2</v>
      </c>
      <c r="R33" s="103">
        <f t="shared" si="36"/>
        <v>6.6391257173110299E-2</v>
      </c>
      <c r="S33" s="103">
        <f t="shared" si="36"/>
        <v>1.7675926233076331E-2</v>
      </c>
      <c r="T33" s="103">
        <f t="shared" si="5"/>
        <v>8.406718340618663E-2</v>
      </c>
      <c r="U33" s="103">
        <f t="shared" si="36"/>
        <v>0.14467025269500391</v>
      </c>
      <c r="V33" s="103">
        <f t="shared" si="36"/>
        <v>4.2686278663931036E-2</v>
      </c>
      <c r="W33" s="103">
        <f t="shared" si="6"/>
        <v>0.18735653135893496</v>
      </c>
      <c r="X33" s="103">
        <f t="shared" si="6"/>
        <v>3.2006050719152621E-2</v>
      </c>
      <c r="Y33" s="103">
        <f t="shared" si="6"/>
        <v>5.2405117584737253E-2</v>
      </c>
      <c r="Z33" s="103">
        <f t="shared" si="6"/>
        <v>9.6593349017517233E-2</v>
      </c>
      <c r="AA33" s="103">
        <f t="shared" si="6"/>
        <v>9.8109857371189532E-2</v>
      </c>
      <c r="AB33" s="103">
        <f t="shared" si="6"/>
        <v>4.9299531122002721E-2</v>
      </c>
      <c r="AC33" s="103">
        <f t="shared" si="6"/>
        <v>5.1677568670937458E-2</v>
      </c>
      <c r="AD33" s="103">
        <f t="shared" si="6"/>
        <v>2.68743813325855E-2</v>
      </c>
      <c r="AE33" s="103">
        <f t="shared" ref="AE33" si="37">AE16/$AI16</f>
        <v>0.12785148112552566</v>
      </c>
      <c r="AF33" s="103">
        <f t="shared" si="6"/>
        <v>1.8727102450584815E-2</v>
      </c>
      <c r="AG33" s="103">
        <f t="shared" si="6"/>
        <v>6.9752590088134891E-3</v>
      </c>
      <c r="AH33" s="103">
        <f t="shared" si="8"/>
        <v>2.5702361459398308E-2</v>
      </c>
      <c r="AI33" s="104">
        <f t="shared" si="13"/>
        <v>1</v>
      </c>
      <c r="AK33" s="98"/>
    </row>
    <row r="34" spans="1:37" ht="14.4" x14ac:dyDescent="0.3">
      <c r="A34"/>
      <c r="B34"/>
    </row>
    <row r="35" spans="1:37" ht="14.4" x14ac:dyDescent="0.3">
      <c r="A35"/>
      <c r="B35"/>
    </row>
    <row r="36" spans="1:37" ht="14.4" x14ac:dyDescent="0.3">
      <c r="A36"/>
      <c r="B36"/>
    </row>
    <row r="37" spans="1:37" ht="14.4" x14ac:dyDescent="0.3">
      <c r="A37"/>
      <c r="B37"/>
    </row>
    <row r="38" spans="1:37" ht="14.4" x14ac:dyDescent="0.3">
      <c r="A38"/>
      <c r="B38"/>
    </row>
    <row r="39" spans="1:37" ht="14.4" x14ac:dyDescent="0.3">
      <c r="A39"/>
      <c r="B39"/>
    </row>
    <row r="40" spans="1:37" ht="14.4" x14ac:dyDescent="0.3">
      <c r="A40"/>
      <c r="B40"/>
    </row>
    <row r="41" spans="1:37" ht="14.4" x14ac:dyDescent="0.3">
      <c r="A41"/>
      <c r="B41"/>
    </row>
    <row r="42" spans="1:37" ht="14.4" x14ac:dyDescent="0.3">
      <c r="A42"/>
      <c r="B42"/>
    </row>
    <row r="43" spans="1:37" ht="14.4" x14ac:dyDescent="0.3">
      <c r="A43"/>
      <c r="B43"/>
    </row>
    <row r="44" spans="1:37" ht="14.4" x14ac:dyDescent="0.3">
      <c r="A44"/>
      <c r="B44"/>
    </row>
    <row r="45" spans="1:37" ht="14.4" x14ac:dyDescent="0.3">
      <c r="A45"/>
      <c r="B45"/>
    </row>
    <row r="46" spans="1:37" ht="14.4" x14ac:dyDescent="0.3">
      <c r="A46"/>
      <c r="B46"/>
    </row>
    <row r="47" spans="1:37" ht="14.4" x14ac:dyDescent="0.3">
      <c r="A47"/>
      <c r="B47"/>
    </row>
    <row r="48" spans="1:37" ht="14.4" x14ac:dyDescent="0.3">
      <c r="A48"/>
      <c r="B48"/>
    </row>
    <row r="49" spans="1:2" ht="14.4" x14ac:dyDescent="0.3">
      <c r="A49"/>
      <c r="B49"/>
    </row>
    <row r="50" spans="1:2" ht="14.4" x14ac:dyDescent="0.3">
      <c r="A50"/>
      <c r="B50"/>
    </row>
    <row r="51" spans="1:2" ht="14.4" x14ac:dyDescent="0.3">
      <c r="A51"/>
      <c r="B51"/>
    </row>
    <row r="52" spans="1:2" ht="14.4" x14ac:dyDescent="0.3">
      <c r="A52"/>
      <c r="B52"/>
    </row>
    <row r="53" spans="1:2" ht="14.4" x14ac:dyDescent="0.3">
      <c r="A53"/>
      <c r="B53"/>
    </row>
    <row r="54" spans="1:2" ht="14.4" x14ac:dyDescent="0.3">
      <c r="A54"/>
      <c r="B54"/>
    </row>
    <row r="55" spans="1:2" ht="14.4" x14ac:dyDescent="0.3">
      <c r="A55"/>
      <c r="B55"/>
    </row>
    <row r="56" spans="1:2" ht="14.4" x14ac:dyDescent="0.3">
      <c r="A56"/>
      <c r="B56"/>
    </row>
    <row r="57" spans="1:2" ht="14.4" x14ac:dyDescent="0.3">
      <c r="A57"/>
      <c r="B57"/>
    </row>
    <row r="58" spans="1:2" ht="14.4" x14ac:dyDescent="0.3">
      <c r="A58"/>
      <c r="B58"/>
    </row>
    <row r="59" spans="1:2" ht="14.4" x14ac:dyDescent="0.3">
      <c r="A59"/>
      <c r="B59"/>
    </row>
    <row r="60" spans="1:2" ht="14.4" x14ac:dyDescent="0.3">
      <c r="A60"/>
      <c r="B60"/>
    </row>
    <row r="61" spans="1:2" ht="14.4" x14ac:dyDescent="0.3">
      <c r="A61"/>
      <c r="B61"/>
    </row>
    <row r="62" spans="1:2" ht="14.4" x14ac:dyDescent="0.3">
      <c r="A62"/>
      <c r="B62"/>
    </row>
    <row r="63" spans="1:2" ht="14.4" x14ac:dyDescent="0.3">
      <c r="A63"/>
      <c r="B63"/>
    </row>
    <row r="64" spans="1:2" ht="14.4" x14ac:dyDescent="0.3">
      <c r="A64"/>
      <c r="B64"/>
    </row>
    <row r="65" spans="1:2" ht="14.4" x14ac:dyDescent="0.3">
      <c r="A65"/>
      <c r="B65"/>
    </row>
    <row r="66" spans="1:2" ht="14.4" x14ac:dyDescent="0.3">
      <c r="A66"/>
      <c r="B66"/>
    </row>
    <row r="67" spans="1:2" ht="14.4" x14ac:dyDescent="0.3">
      <c r="A67"/>
      <c r="B67"/>
    </row>
    <row r="68" spans="1:2" ht="14.4" x14ac:dyDescent="0.3">
      <c r="A68"/>
      <c r="B68"/>
    </row>
    <row r="69" spans="1:2" ht="14.4" x14ac:dyDescent="0.3">
      <c r="A69"/>
      <c r="B69"/>
    </row>
    <row r="70" spans="1:2" ht="14.4" x14ac:dyDescent="0.3">
      <c r="A70"/>
      <c r="B70"/>
    </row>
    <row r="71" spans="1:2" ht="14.4" x14ac:dyDescent="0.3">
      <c r="A71"/>
      <c r="B71"/>
    </row>
    <row r="72" spans="1:2" ht="14.4" x14ac:dyDescent="0.3">
      <c r="A72"/>
      <c r="B72"/>
    </row>
    <row r="73" spans="1:2" ht="14.4" x14ac:dyDescent="0.3">
      <c r="A73"/>
      <c r="B73"/>
    </row>
    <row r="74" spans="1:2" ht="14.4" x14ac:dyDescent="0.3">
      <c r="A74"/>
      <c r="B74"/>
    </row>
    <row r="75" spans="1:2" ht="14.4" x14ac:dyDescent="0.3">
      <c r="A75"/>
      <c r="B75"/>
    </row>
    <row r="76" spans="1:2" ht="14.4" x14ac:dyDescent="0.3">
      <c r="A76"/>
      <c r="B76"/>
    </row>
    <row r="77" spans="1:2" ht="14.4" x14ac:dyDescent="0.3">
      <c r="A77"/>
      <c r="B77"/>
    </row>
    <row r="78" spans="1:2" ht="14.4" x14ac:dyDescent="0.3">
      <c r="A78"/>
      <c r="B78"/>
    </row>
    <row r="79" spans="1:2" ht="14.4" x14ac:dyDescent="0.3">
      <c r="A79"/>
      <c r="B79"/>
    </row>
    <row r="80" spans="1:2" ht="14.4" x14ac:dyDescent="0.3">
      <c r="A80"/>
      <c r="B80"/>
    </row>
    <row r="81" spans="1:2" ht="14.4" x14ac:dyDescent="0.3">
      <c r="A81"/>
      <c r="B81"/>
    </row>
    <row r="82" spans="1:2" ht="14.4" x14ac:dyDescent="0.3">
      <c r="A82"/>
      <c r="B82"/>
    </row>
    <row r="83" spans="1:2" ht="14.4" x14ac:dyDescent="0.3">
      <c r="A83"/>
      <c r="B83"/>
    </row>
    <row r="84" spans="1:2" ht="14.4" x14ac:dyDescent="0.3">
      <c r="A84"/>
      <c r="B84"/>
    </row>
    <row r="85" spans="1:2" ht="14.4" x14ac:dyDescent="0.3">
      <c r="A85"/>
      <c r="B85"/>
    </row>
    <row r="86" spans="1:2" ht="14.4" x14ac:dyDescent="0.3">
      <c r="A86"/>
      <c r="B86"/>
    </row>
    <row r="87" spans="1:2" ht="14.4" x14ac:dyDescent="0.3">
      <c r="A87"/>
      <c r="B87"/>
    </row>
    <row r="88" spans="1:2" ht="14.4" x14ac:dyDescent="0.3">
      <c r="A88"/>
      <c r="B88"/>
    </row>
    <row r="89" spans="1:2" ht="14.4" x14ac:dyDescent="0.3">
      <c r="A89"/>
      <c r="B89"/>
    </row>
    <row r="90" spans="1:2" ht="14.4" x14ac:dyDescent="0.3">
      <c r="A90"/>
      <c r="B90"/>
    </row>
    <row r="91" spans="1:2" ht="14.4" x14ac:dyDescent="0.3">
      <c r="A91"/>
      <c r="B91"/>
    </row>
    <row r="92" spans="1:2" ht="14.4" x14ac:dyDescent="0.3">
      <c r="A92"/>
      <c r="B92"/>
    </row>
    <row r="93" spans="1:2" ht="14.4" x14ac:dyDescent="0.3">
      <c r="A93"/>
      <c r="B93"/>
    </row>
    <row r="94" spans="1:2" ht="14.4" x14ac:dyDescent="0.3">
      <c r="A94"/>
      <c r="B94"/>
    </row>
    <row r="95" spans="1:2" ht="14.4" x14ac:dyDescent="0.3">
      <c r="A95"/>
      <c r="B95"/>
    </row>
    <row r="96" spans="1:2" ht="14.4" x14ac:dyDescent="0.3">
      <c r="A96"/>
      <c r="B96"/>
    </row>
    <row r="97" spans="1:2" ht="14.4" x14ac:dyDescent="0.3">
      <c r="A97"/>
      <c r="B97"/>
    </row>
    <row r="98" spans="1:2" ht="14.4" x14ac:dyDescent="0.3">
      <c r="A98"/>
      <c r="B98"/>
    </row>
    <row r="99" spans="1:2" ht="14.4" x14ac:dyDescent="0.3">
      <c r="A99"/>
      <c r="B99"/>
    </row>
    <row r="100" spans="1:2" ht="14.4" x14ac:dyDescent="0.3">
      <c r="A100"/>
      <c r="B100"/>
    </row>
    <row r="101" spans="1:2" ht="14.4" x14ac:dyDescent="0.3">
      <c r="A101"/>
      <c r="B101"/>
    </row>
    <row r="102" spans="1:2" ht="14.4" x14ac:dyDescent="0.3">
      <c r="A102"/>
      <c r="B102"/>
    </row>
    <row r="103" spans="1:2" ht="14.4" x14ac:dyDescent="0.3">
      <c r="A103"/>
      <c r="B103"/>
    </row>
    <row r="104" spans="1:2" ht="14.4" x14ac:dyDescent="0.3">
      <c r="A104"/>
      <c r="B104"/>
    </row>
    <row r="105" spans="1:2" ht="14.4" x14ac:dyDescent="0.3">
      <c r="A105"/>
      <c r="B105"/>
    </row>
    <row r="106" spans="1:2" ht="14.4" x14ac:dyDescent="0.3">
      <c r="A106"/>
      <c r="B106"/>
    </row>
    <row r="107" spans="1:2" ht="14.4" x14ac:dyDescent="0.3">
      <c r="A107"/>
      <c r="B107"/>
    </row>
    <row r="108" spans="1:2" ht="14.4" x14ac:dyDescent="0.3">
      <c r="A108"/>
      <c r="B108"/>
    </row>
    <row r="109" spans="1:2" ht="14.4" x14ac:dyDescent="0.3">
      <c r="A109"/>
      <c r="B109"/>
    </row>
    <row r="110" spans="1:2" ht="14.4" x14ac:dyDescent="0.3">
      <c r="A110"/>
      <c r="B110"/>
    </row>
    <row r="111" spans="1:2" ht="14.4" x14ac:dyDescent="0.3">
      <c r="A111"/>
      <c r="B111"/>
    </row>
    <row r="112" spans="1:2" ht="14.4" x14ac:dyDescent="0.3">
      <c r="A112"/>
      <c r="B112"/>
    </row>
    <row r="113" spans="1:2" ht="14.4" x14ac:dyDescent="0.3">
      <c r="A113"/>
      <c r="B113"/>
    </row>
    <row r="114" spans="1:2" ht="14.4" x14ac:dyDescent="0.3">
      <c r="A114"/>
      <c r="B114"/>
    </row>
    <row r="115" spans="1:2" ht="14.4" x14ac:dyDescent="0.3">
      <c r="A115"/>
      <c r="B115"/>
    </row>
    <row r="116" spans="1:2" ht="14.4" x14ac:dyDescent="0.3">
      <c r="A116"/>
      <c r="B116"/>
    </row>
    <row r="117" spans="1:2" ht="14.4" x14ac:dyDescent="0.3">
      <c r="A117"/>
      <c r="B117"/>
    </row>
    <row r="118" spans="1:2" ht="14.4" x14ac:dyDescent="0.3">
      <c r="A118"/>
      <c r="B118"/>
    </row>
    <row r="119" spans="1:2" ht="14.4" x14ac:dyDescent="0.3">
      <c r="A119"/>
      <c r="B119"/>
    </row>
    <row r="120" spans="1:2" ht="14.4" x14ac:dyDescent="0.3">
      <c r="A120"/>
      <c r="B120"/>
    </row>
    <row r="121" spans="1:2" ht="14.4" x14ac:dyDescent="0.3">
      <c r="A121"/>
      <c r="B121"/>
    </row>
    <row r="122" spans="1:2" ht="14.4" x14ac:dyDescent="0.3">
      <c r="A122"/>
      <c r="B122"/>
    </row>
    <row r="123" spans="1:2" ht="14.4" x14ac:dyDescent="0.3">
      <c r="A123"/>
      <c r="B123"/>
    </row>
    <row r="124" spans="1:2" ht="14.4" x14ac:dyDescent="0.3">
      <c r="A124"/>
      <c r="B124"/>
    </row>
    <row r="125" spans="1:2" ht="14.4" x14ac:dyDescent="0.3">
      <c r="A125"/>
      <c r="B125"/>
    </row>
    <row r="126" spans="1:2" ht="14.4" x14ac:dyDescent="0.3">
      <c r="A126"/>
      <c r="B126"/>
    </row>
    <row r="127" spans="1:2" ht="14.4" x14ac:dyDescent="0.3">
      <c r="A127"/>
      <c r="B127"/>
    </row>
    <row r="128" spans="1:2" ht="14.4" x14ac:dyDescent="0.3">
      <c r="A128"/>
      <c r="B128"/>
    </row>
    <row r="129" spans="1:2" ht="14.4" x14ac:dyDescent="0.3">
      <c r="A129"/>
      <c r="B129"/>
    </row>
    <row r="130" spans="1:2" ht="14.4" x14ac:dyDescent="0.3">
      <c r="A130"/>
      <c r="B130"/>
    </row>
    <row r="131" spans="1:2" ht="14.4" x14ac:dyDescent="0.3">
      <c r="A131"/>
      <c r="B131"/>
    </row>
  </sheetData>
  <mergeCells count="9">
    <mergeCell ref="A1:AL1"/>
    <mergeCell ref="A2:AL2"/>
    <mergeCell ref="A3:AL3"/>
    <mergeCell ref="A4:AL4"/>
    <mergeCell ref="A33:B33"/>
    <mergeCell ref="A19:AI19"/>
    <mergeCell ref="A20:AI20"/>
    <mergeCell ref="A21:AI21"/>
    <mergeCell ref="A16:B16"/>
  </mergeCells>
  <hyperlinks>
    <hyperlink ref="AN1" location="INDICE!A1" display="VOVER AL INDIC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R131"/>
  <sheetViews>
    <sheetView showGridLines="0" topLeftCell="A10" zoomScale="55" zoomScaleNormal="55" workbookViewId="0">
      <selection activeCell="AM1" sqref="AM1"/>
    </sheetView>
  </sheetViews>
  <sheetFormatPr baseColWidth="10" defaultRowHeight="13.2" x14ac:dyDescent="0.25"/>
  <cols>
    <col min="1" max="1" width="63" style="70" customWidth="1"/>
    <col min="2" max="2" width="13" style="70" bestFit="1" customWidth="1"/>
    <col min="3" max="32" width="11.5546875" style="70"/>
    <col min="33" max="33" width="22.5546875" style="70" customWidth="1"/>
    <col min="34" max="34" width="16.21875" style="70" bestFit="1" customWidth="1"/>
    <col min="35" max="35" width="14.88671875" style="70" bestFit="1" customWidth="1"/>
    <col min="36" max="36" width="15.88671875" style="70" bestFit="1" customWidth="1"/>
    <col min="37" max="38" width="11.5546875" style="70"/>
    <col min="39" max="39" width="23.5546875" style="70" customWidth="1"/>
    <col min="40" max="16384" width="11.5546875" style="70"/>
  </cols>
  <sheetData>
    <row r="1" spans="1:39" ht="16.8" customHeight="1" thickBot="1" x14ac:dyDescent="0.3">
      <c r="A1" s="299" t="s">
        <v>439</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M1" s="259" t="s">
        <v>534</v>
      </c>
    </row>
    <row r="2" spans="1:39" ht="14.4" thickTop="1" x14ac:dyDescent="0.25">
      <c r="A2" s="300" t="s">
        <v>519</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row>
    <row r="3" spans="1:39" ht="13.8" x14ac:dyDescent="0.25">
      <c r="A3" s="300" t="s">
        <v>322</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row>
    <row r="4" spans="1:39" ht="13.8" x14ac:dyDescent="0.25">
      <c r="A4" s="300" t="s">
        <v>402</v>
      </c>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row>
    <row r="5" spans="1:39" ht="13.8"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row>
    <row r="6" spans="1:39" ht="201.6" customHeight="1" thickBot="1" x14ac:dyDescent="0.3">
      <c r="A6" s="89" t="s">
        <v>488</v>
      </c>
      <c r="B6" s="90" t="s">
        <v>324</v>
      </c>
      <c r="C6" s="90" t="s">
        <v>325</v>
      </c>
      <c r="D6" s="90" t="s">
        <v>326</v>
      </c>
      <c r="E6" s="90" t="s">
        <v>327</v>
      </c>
      <c r="F6" s="90" t="s">
        <v>328</v>
      </c>
      <c r="G6" s="91" t="s">
        <v>329</v>
      </c>
      <c r="H6" s="90" t="s">
        <v>331</v>
      </c>
      <c r="I6" s="90" t="s">
        <v>334</v>
      </c>
      <c r="J6" s="90" t="s">
        <v>332</v>
      </c>
      <c r="K6" s="90" t="s">
        <v>333</v>
      </c>
      <c r="L6" s="91" t="s">
        <v>359</v>
      </c>
      <c r="M6" s="91" t="s">
        <v>344</v>
      </c>
      <c r="N6" s="92" t="s">
        <v>335</v>
      </c>
      <c r="O6" s="92" t="s">
        <v>336</v>
      </c>
      <c r="P6" s="91" t="s">
        <v>345</v>
      </c>
      <c r="Q6" s="93" t="s">
        <v>337</v>
      </c>
      <c r="R6" s="93" t="s">
        <v>338</v>
      </c>
      <c r="S6" s="91" t="s">
        <v>346</v>
      </c>
      <c r="T6" s="94" t="s">
        <v>339</v>
      </c>
      <c r="U6" s="93" t="s">
        <v>340</v>
      </c>
      <c r="V6" s="91" t="s">
        <v>347</v>
      </c>
      <c r="W6" s="91" t="s">
        <v>348</v>
      </c>
      <c r="X6" s="91" t="s">
        <v>349</v>
      </c>
      <c r="Y6" s="91" t="s">
        <v>350</v>
      </c>
      <c r="Z6" s="91" t="s">
        <v>351</v>
      </c>
      <c r="AA6" s="93" t="s">
        <v>352</v>
      </c>
      <c r="AB6" s="92" t="s">
        <v>353</v>
      </c>
      <c r="AC6" s="92" t="s">
        <v>354</v>
      </c>
      <c r="AD6" s="91" t="s">
        <v>355</v>
      </c>
      <c r="AE6" s="92" t="s">
        <v>356</v>
      </c>
      <c r="AF6" s="93" t="s">
        <v>357</v>
      </c>
      <c r="AG6" s="91" t="s">
        <v>358</v>
      </c>
      <c r="AH6" s="95" t="s">
        <v>443</v>
      </c>
      <c r="AI6" s="95" t="s">
        <v>342</v>
      </c>
      <c r="AJ6" s="91" t="s">
        <v>400</v>
      </c>
      <c r="AK6" s="96" t="s">
        <v>489</v>
      </c>
    </row>
    <row r="7" spans="1:39" ht="14.4" x14ac:dyDescent="0.3">
      <c r="A7" s="111" t="s">
        <v>478</v>
      </c>
      <c r="B7" s="84">
        <f>SUMIF('PIB Municipios 2018'!$E$8:$E$132,$A7,'PIB Municipios 2018'!H$8:H$132)</f>
        <v>403.65462421707696</v>
      </c>
      <c r="C7" s="84">
        <f>SUMIF('PIB Municipios 2018'!$E$8:$E$132,$A7,'PIB Municipios 2018'!I$8:I$132)</f>
        <v>1953.5268308530087</v>
      </c>
      <c r="D7" s="84">
        <f>SUMIF('PIB Municipios 2018'!$E$8:$E$132,$A7,'PIB Municipios 2018'!J$8:J$132)</f>
        <v>1808.602760188719</v>
      </c>
      <c r="E7" s="84">
        <f>SUMIF('PIB Municipios 2018'!$E$8:$E$132,$A7,'PIB Municipios 2018'!K$8:K$132)</f>
        <v>12.16193663356505</v>
      </c>
      <c r="F7" s="84">
        <f>SUMIF('PIB Municipios 2018'!$E$8:$E$132,$A7,'PIB Municipios 2018'!L$8:L$132)</f>
        <v>0</v>
      </c>
      <c r="G7" s="85">
        <f>SUMIF('PIB Municipios 2018'!$E$8:$E$132,$A7,'PIB Municipios 2018'!M$8:M$132)</f>
        <v>4177.9461518923699</v>
      </c>
      <c r="H7" s="84">
        <f>SUMIF('PIB Municipios 2018'!$E$8:$E$132,$A7,'PIB Municipios 2018'!N$8:N$132)</f>
        <v>8.5928635575811471E-3</v>
      </c>
      <c r="I7" s="84">
        <f>SUMIF('PIB Municipios 2018'!$E$8:$E$132,$A7,'PIB Municipios 2018'!O$8:O$132)</f>
        <v>822.25721599353915</v>
      </c>
      <c r="J7" s="84">
        <f>SUMIF('PIB Municipios 2018'!$E$8:$E$132,$A7,'PIB Municipios 2018'!P$8:P$132)</f>
        <v>1072.0208592771801</v>
      </c>
      <c r="K7" s="84">
        <f>SUMIF('PIB Municipios 2018'!$E$8:$E$132,$A7,'PIB Municipios 2018'!Q$8:Q$132)</f>
        <v>8.6612156853365594</v>
      </c>
      <c r="L7" s="85">
        <f>SUMIF('PIB Municipios 2018'!$E$8:$E$132,$A7,'PIB Municipios 2018'!R$8:R$132)</f>
        <v>1902.947883819613</v>
      </c>
      <c r="M7" s="85">
        <f>SUMIF('PIB Municipios 2018'!$E$8:$E$132,$A7,'PIB Municipios 2018'!S$8:S$132)</f>
        <v>3089.8097263748668</v>
      </c>
      <c r="N7" s="84">
        <f>SUMIF('PIB Municipios 2018'!$E$8:$E$132,$A7,'PIB Municipios 2018'!T$8:T$132)</f>
        <v>1774.6033779042027</v>
      </c>
      <c r="O7" s="84">
        <f>SUMIF('PIB Municipios 2018'!$E$8:$E$132,$A7,'PIB Municipios 2018'!U$8:U$132)</f>
        <v>223.74048809053184</v>
      </c>
      <c r="P7" s="85">
        <f>SUMIF('PIB Municipios 2018'!$E$8:$E$132,$A7,'PIB Municipios 2018'!V$8:V$132)</f>
        <v>1998.3438659947342</v>
      </c>
      <c r="Q7" s="84">
        <f>SUMIF('PIB Municipios 2018'!$E$8:$E$132,$A7,'PIB Municipios 2018'!W$8:W$132)</f>
        <v>1366.9170674147854</v>
      </c>
      <c r="R7" s="84">
        <f>SUMIF('PIB Municipios 2018'!$E$8:$E$132,$A7,'PIB Municipios 2018'!X$8:X$132)</f>
        <v>440.82568897211576</v>
      </c>
      <c r="S7" s="85">
        <f>SUMIF('PIB Municipios 2018'!$E$8:$E$132,$A7,'PIB Municipios 2018'!Y$8:Y$132)</f>
        <v>1807.7427563869021</v>
      </c>
      <c r="T7" s="84">
        <f>SUMIF('PIB Municipios 2018'!$E$8:$E$132,$A7,'PIB Municipios 2018'!Z$8:Z$132)</f>
        <v>3415.5432856276902</v>
      </c>
      <c r="U7" s="84">
        <f>SUMIF('PIB Municipios 2018'!$E$8:$E$132,$A7,'PIB Municipios 2018'!AA$8:AA$132)</f>
        <v>853.98909255106059</v>
      </c>
      <c r="V7" s="85">
        <f>SUMIF('PIB Municipios 2018'!$E$8:$E$132,$A7,'PIB Municipios 2018'!AB$8:AB$132)</f>
        <v>4269.532378178752</v>
      </c>
      <c r="W7" s="85">
        <f>SUMIF('PIB Municipios 2018'!$E$8:$E$132,$A7,'PIB Municipios 2018'!AC$8:AC$132)</f>
        <v>727.27252690970101</v>
      </c>
      <c r="X7" s="85">
        <f>SUMIF('PIB Municipios 2018'!$E$8:$E$132,$A7,'PIB Municipios 2018'!AD$8:AD$132)</f>
        <v>440.36521260805227</v>
      </c>
      <c r="Y7" s="85">
        <f>SUMIF('PIB Municipios 2018'!$E$8:$E$132,$A7,'PIB Municipios 2018'!AE$8:AE$132)</f>
        <v>2369.0796130419171</v>
      </c>
      <c r="Z7" s="85">
        <f>SUMIF('PIB Municipios 2018'!$E$8:$E$132,$A7,'PIB Municipios 2018'!AF$8:AF$132)</f>
        <v>2450.1143550307665</v>
      </c>
      <c r="AA7" s="84">
        <f>SUMIF('PIB Municipios 2018'!$E$8:$E$132,$A7,'PIB Municipios 2018'!AG$8:AG$132)</f>
        <v>1335.6504283901968</v>
      </c>
      <c r="AB7" s="84">
        <f>SUMIF('PIB Municipios 2018'!$E$8:$E$132,$A7,'PIB Municipios 2018'!AH$8:AH$132)</f>
        <v>1636.5975723800836</v>
      </c>
      <c r="AC7" s="84">
        <f>SUMIF('PIB Municipios 2018'!$E$8:$E$132,$A7,'PIB Municipios 2018'!AI$8:AI$132)</f>
        <v>897.25795610698242</v>
      </c>
      <c r="AD7" s="85">
        <f>SUMIF('PIB Municipios 2018'!$E$8:$E$132,$A7,'PIB Municipios 2018'!AJ$8:AJ$132)</f>
        <v>3869.5059568772635</v>
      </c>
      <c r="AE7" s="84">
        <f>SUMIF('PIB Municipios 2018'!$E$8:$E$132,$A7,'PIB Municipios 2018'!AK$8:AK$132)</f>
        <v>339.64122144008832</v>
      </c>
      <c r="AF7" s="84">
        <f>SUMIF('PIB Municipios 2018'!$E$8:$E$132,$A7,'PIB Municipios 2018'!AL$8:AL$132)</f>
        <v>228.22563217995344</v>
      </c>
      <c r="AG7" s="85">
        <f>SUMIF('PIB Municipios 2018'!$E$8:$E$132,$A7,'PIB Municipios 2018'!AM$8:AM$132)</f>
        <v>567.86685362004209</v>
      </c>
      <c r="AH7" s="84">
        <f>SUMIF('PIB Municipios 2018'!$E$8:$E$132,$A7,'PIB Municipios 2018'!AN$8:AN$132)</f>
        <v>27670.527280734983</v>
      </c>
      <c r="AI7" s="84">
        <f>SUMIF('PIB Municipios 2018'!$E$8:$E$132,$A7,'PIB Municipios 2018'!AO$8:AO$132)</f>
        <v>2737.3578507366196</v>
      </c>
      <c r="AJ7" s="85">
        <f>SUMIF('PIB Municipios 2018'!$E$8:$E$132,$A7,'PIB Municipios 2018'!AP$8:AP$132)</f>
        <v>30407.885131471605</v>
      </c>
      <c r="AK7" s="87">
        <f>SUMIF('PIB Municipios 2018'!$C$8:$C$132,#REF!,'PIB Municipios 2018'!AQ$8:AQ$132)</f>
        <v>0</v>
      </c>
    </row>
    <row r="8" spans="1:39" ht="14.4" x14ac:dyDescent="0.3">
      <c r="A8" s="109" t="s">
        <v>479</v>
      </c>
      <c r="B8" s="84">
        <f>SUMIF('PIB Municipios 2018'!$E$8:$E$132,$A8,'PIB Municipios 2018'!H$8:H$132)</f>
        <v>15.02171187529984</v>
      </c>
      <c r="C8" s="74">
        <f>SUMIF('PIB Municipios 2018'!$E$8:$E$132,$A8,'PIB Municipios 2018'!I$8:I$132)</f>
        <v>79.227284036030881</v>
      </c>
      <c r="D8" s="74">
        <f>SUMIF('PIB Municipios 2018'!$E$8:$E$132,$A8,'PIB Municipios 2018'!J$8:J$132)</f>
        <v>124.86067385100779</v>
      </c>
      <c r="E8" s="74">
        <f>SUMIF('PIB Municipios 2018'!$E$8:$E$132,$A8,'PIB Municipios 2018'!K$8:K$132)</f>
        <v>0.98248687582367422</v>
      </c>
      <c r="F8" s="74">
        <f>SUMIF('PIB Municipios 2018'!$E$8:$E$132,$A8,'PIB Municipios 2018'!L$8:L$132)</f>
        <v>0</v>
      </c>
      <c r="G8" s="75">
        <f>SUMIF('PIB Municipios 2018'!$E$8:$E$132,$A8,'PIB Municipios 2018'!M$8:M$132)</f>
        <v>220.09215663816218</v>
      </c>
      <c r="H8" s="74">
        <f>SUMIF('PIB Municipios 2018'!$E$8:$E$132,$A8,'PIB Municipios 2018'!N$8:N$132)</f>
        <v>0</v>
      </c>
      <c r="I8" s="74">
        <f>SUMIF('PIB Municipios 2018'!$E$8:$E$132,$A8,'PIB Municipios 2018'!O$8:O$132)</f>
        <v>0</v>
      </c>
      <c r="J8" s="74">
        <f>SUMIF('PIB Municipios 2018'!$E$8:$E$132,$A8,'PIB Municipios 2018'!P$8:P$132)</f>
        <v>706.78143063540597</v>
      </c>
      <c r="K8" s="74">
        <f>SUMIF('PIB Municipios 2018'!$E$8:$E$132,$A8,'PIB Municipios 2018'!Q$8:Q$132)</f>
        <v>1.0466129360330052E-3</v>
      </c>
      <c r="L8" s="75">
        <f>SUMIF('PIB Municipios 2018'!$E$8:$E$132,$A8,'PIB Municipios 2018'!R$8:R$132)</f>
        <v>706.78247724834205</v>
      </c>
      <c r="M8" s="75">
        <f>SUMIF('PIB Municipios 2018'!$E$8:$E$132,$A8,'PIB Municipios 2018'!S$8:S$132)</f>
        <v>205.92680987831744</v>
      </c>
      <c r="N8" s="74">
        <f>SUMIF('PIB Municipios 2018'!$E$8:$E$132,$A8,'PIB Municipios 2018'!T$8:T$132)</f>
        <v>38.860638357895574</v>
      </c>
      <c r="O8" s="74">
        <f>SUMIF('PIB Municipios 2018'!$E$8:$E$132,$A8,'PIB Municipios 2018'!U$8:U$132)</f>
        <v>17.180191933657696</v>
      </c>
      <c r="P8" s="75">
        <f>SUMIF('PIB Municipios 2018'!$E$8:$E$132,$A8,'PIB Municipios 2018'!V$8:V$132)</f>
        <v>56.040830291553263</v>
      </c>
      <c r="Q8" s="74">
        <f>SUMIF('PIB Municipios 2018'!$E$8:$E$132,$A8,'PIB Municipios 2018'!W$8:W$132)</f>
        <v>91.62762457783198</v>
      </c>
      <c r="R8" s="74">
        <f>SUMIF('PIB Municipios 2018'!$E$8:$E$132,$A8,'PIB Municipios 2018'!X$8:X$132)</f>
        <v>31.724120531069062</v>
      </c>
      <c r="S8" s="75">
        <f>SUMIF('PIB Municipios 2018'!$E$8:$E$132,$A8,'PIB Municipios 2018'!Y$8:Y$132)</f>
        <v>123.35174510890104</v>
      </c>
      <c r="T8" s="74">
        <f>SUMIF('PIB Municipios 2018'!$E$8:$E$132,$A8,'PIB Municipios 2018'!Z$8:Z$132)</f>
        <v>186.18514725732706</v>
      </c>
      <c r="U8" s="74">
        <f>SUMIF('PIB Municipios 2018'!$E$8:$E$132,$A8,'PIB Municipios 2018'!AA$8:AA$132)</f>
        <v>52.203430657488397</v>
      </c>
      <c r="V8" s="75">
        <f>SUMIF('PIB Municipios 2018'!$E$8:$E$132,$A8,'PIB Municipios 2018'!AB$8:AB$132)</f>
        <v>238.38857791481544</v>
      </c>
      <c r="W8" s="75">
        <f>SUMIF('PIB Municipios 2018'!$E$8:$E$132,$A8,'PIB Municipios 2018'!AC$8:AC$132)</f>
        <v>45.816088118657554</v>
      </c>
      <c r="X8" s="75">
        <f>SUMIF('PIB Municipios 2018'!$E$8:$E$132,$A8,'PIB Municipios 2018'!AD$8:AD$132)</f>
        <v>13.782610992777281</v>
      </c>
      <c r="Y8" s="75">
        <f>SUMIF('PIB Municipios 2018'!$E$8:$E$132,$A8,'PIB Municipios 2018'!AE$8:AE$132)</f>
        <v>129.66142434894294</v>
      </c>
      <c r="Z8" s="75">
        <f>SUMIF('PIB Municipios 2018'!$E$8:$E$132,$A8,'PIB Municipios 2018'!AF$8:AF$132)</f>
        <v>203.57546848870555</v>
      </c>
      <c r="AA8" s="74">
        <f>SUMIF('PIB Municipios 2018'!$E$8:$E$132,$A8,'PIB Municipios 2018'!AG$8:AG$132)</f>
        <v>108.74933074066105</v>
      </c>
      <c r="AB8" s="74">
        <f>SUMIF('PIB Municipios 2018'!$E$8:$E$132,$A8,'PIB Municipios 2018'!AH$8:AH$132)</f>
        <v>95.521182143714128</v>
      </c>
      <c r="AC8" s="74">
        <f>SUMIF('PIB Municipios 2018'!$E$8:$E$132,$A8,'PIB Municipios 2018'!AI$8:AI$132)</f>
        <v>54.851418499602701</v>
      </c>
      <c r="AD8" s="75">
        <f>SUMIF('PIB Municipios 2018'!$E$8:$E$132,$A8,'PIB Municipios 2018'!AJ$8:AJ$132)</f>
        <v>259.12193138397788</v>
      </c>
      <c r="AE8" s="74">
        <f>SUMIF('PIB Municipios 2018'!$E$8:$E$132,$A8,'PIB Municipios 2018'!AK$8:AK$132)</f>
        <v>21.129809360364781</v>
      </c>
      <c r="AF8" s="74">
        <f>SUMIF('PIB Municipios 2018'!$E$8:$E$132,$A8,'PIB Municipios 2018'!AL$8:AL$132)</f>
        <v>5.4197414241431465</v>
      </c>
      <c r="AG8" s="75">
        <f>SUMIF('PIB Municipios 2018'!$E$8:$E$132,$A8,'PIB Municipios 2018'!AM$8:AM$132)</f>
        <v>26.549550784507932</v>
      </c>
      <c r="AH8" s="74">
        <f>SUMIF('PIB Municipios 2018'!$E$8:$E$132,$A8,'PIB Municipios 2018'!AN$8:AN$132)</f>
        <v>2229.0896711976607</v>
      </c>
      <c r="AI8" s="74">
        <f>SUMIF('PIB Municipios 2018'!$E$8:$E$132,$A8,'PIB Municipios 2018'!AO$8:AO$132)</f>
        <v>220.51679932015921</v>
      </c>
      <c r="AJ8" s="75">
        <f>SUMIF('PIB Municipios 2018'!$E$8:$E$132,$A8,'PIB Municipios 2018'!AP$8:AP$132)</f>
        <v>2449.6064705178201</v>
      </c>
      <c r="AK8" s="78">
        <f>SUMIF('PIB Municipios 2018'!$C$8:$C$132,#REF!,'PIB Municipios 2018'!AQ$8:AQ$132)</f>
        <v>0</v>
      </c>
    </row>
    <row r="9" spans="1:39" ht="14.4" x14ac:dyDescent="0.3">
      <c r="A9" s="109" t="s">
        <v>480</v>
      </c>
      <c r="B9" s="84">
        <f>SUMIF('PIB Municipios 2018'!$E$8:$E$132,$A9,'PIB Municipios 2018'!H$8:H$132)</f>
        <v>230.63114195341203</v>
      </c>
      <c r="C9" s="74">
        <f>SUMIF('PIB Municipios 2018'!$E$8:$E$132,$A9,'PIB Municipios 2018'!I$8:I$132)</f>
        <v>301.45772583481107</v>
      </c>
      <c r="D9" s="74">
        <f>SUMIF('PIB Municipios 2018'!$E$8:$E$132,$A9,'PIB Municipios 2018'!J$8:J$132)</f>
        <v>95.518461357150684</v>
      </c>
      <c r="E9" s="74">
        <f>SUMIF('PIB Municipios 2018'!$E$8:$E$132,$A9,'PIB Municipios 2018'!K$8:K$132)</f>
        <v>0.45423563643713893</v>
      </c>
      <c r="F9" s="74">
        <f>SUMIF('PIB Municipios 2018'!$E$8:$E$132,$A9,'PIB Municipios 2018'!L$8:L$132)</f>
        <v>0</v>
      </c>
      <c r="G9" s="75">
        <f>SUMIF('PIB Municipios 2018'!$E$8:$E$132,$A9,'PIB Municipios 2018'!M$8:M$132)</f>
        <v>628.06156478181094</v>
      </c>
      <c r="H9" s="74">
        <f>SUMIF('PIB Municipios 2018'!$E$8:$E$132,$A9,'PIB Municipios 2018'!N$8:N$132)</f>
        <v>15.580116187974026</v>
      </c>
      <c r="I9" s="74">
        <f>SUMIF('PIB Municipios 2018'!$E$8:$E$132,$A9,'PIB Municipios 2018'!O$8:O$132)</f>
        <v>0</v>
      </c>
      <c r="J9" s="74">
        <f>SUMIF('PIB Municipios 2018'!$E$8:$E$132,$A9,'PIB Municipios 2018'!P$8:P$132)</f>
        <v>0</v>
      </c>
      <c r="K9" s="74">
        <f>SUMIF('PIB Municipios 2018'!$E$8:$E$132,$A9,'PIB Municipios 2018'!Q$8:Q$132)</f>
        <v>0.34417756343062333</v>
      </c>
      <c r="L9" s="75">
        <f>SUMIF('PIB Municipios 2018'!$E$8:$E$132,$A9,'PIB Municipios 2018'!R$8:R$132)</f>
        <v>15.924293751404649</v>
      </c>
      <c r="M9" s="75">
        <f>SUMIF('PIB Municipios 2018'!$E$8:$E$132,$A9,'PIB Municipios 2018'!S$8:S$132)</f>
        <v>249.0837795658943</v>
      </c>
      <c r="N9" s="74">
        <f>SUMIF('PIB Municipios 2018'!$E$8:$E$132,$A9,'PIB Municipios 2018'!T$8:T$132)</f>
        <v>41.425345808665448</v>
      </c>
      <c r="O9" s="74">
        <f>SUMIF('PIB Municipios 2018'!$E$8:$E$132,$A9,'PIB Municipios 2018'!U$8:U$132)</f>
        <v>7.7999750503171699</v>
      </c>
      <c r="P9" s="75">
        <f>SUMIF('PIB Municipios 2018'!$E$8:$E$132,$A9,'PIB Municipios 2018'!V$8:V$132)</f>
        <v>49.225320858982613</v>
      </c>
      <c r="Q9" s="74">
        <f>SUMIF('PIB Municipios 2018'!$E$8:$E$132,$A9,'PIB Municipios 2018'!W$8:W$132)</f>
        <v>129.19441789630227</v>
      </c>
      <c r="R9" s="74">
        <f>SUMIF('PIB Municipios 2018'!$E$8:$E$132,$A9,'PIB Municipios 2018'!X$8:X$132)</f>
        <v>15.459882297650292</v>
      </c>
      <c r="S9" s="75">
        <f>SUMIF('PIB Municipios 2018'!$E$8:$E$132,$A9,'PIB Municipios 2018'!Y$8:Y$132)</f>
        <v>144.65430019395257</v>
      </c>
      <c r="T9" s="74">
        <f>SUMIF('PIB Municipios 2018'!$E$8:$E$132,$A9,'PIB Municipios 2018'!Z$8:Z$132)</f>
        <v>176.65267116229865</v>
      </c>
      <c r="U9" s="74">
        <f>SUMIF('PIB Municipios 2018'!$E$8:$E$132,$A9,'PIB Municipios 2018'!AA$8:AA$132)</f>
        <v>54.313311587009686</v>
      </c>
      <c r="V9" s="75">
        <f>SUMIF('PIB Municipios 2018'!$E$8:$E$132,$A9,'PIB Municipios 2018'!AB$8:AB$132)</f>
        <v>230.96598274930832</v>
      </c>
      <c r="W9" s="75">
        <f>SUMIF('PIB Municipios 2018'!$E$8:$E$132,$A9,'PIB Municipios 2018'!AC$8:AC$132)</f>
        <v>46.885471669255111</v>
      </c>
      <c r="X9" s="75">
        <f>SUMIF('PIB Municipios 2018'!$E$8:$E$132,$A9,'PIB Municipios 2018'!AD$8:AD$132)</f>
        <v>20.892657411253101</v>
      </c>
      <c r="Y9" s="75">
        <f>SUMIF('PIB Municipios 2018'!$E$8:$E$132,$A9,'PIB Municipios 2018'!AE$8:AE$132)</f>
        <v>177.66232578539115</v>
      </c>
      <c r="Z9" s="75">
        <f>SUMIF('PIB Municipios 2018'!$E$8:$E$132,$A9,'PIB Municipios 2018'!AF$8:AF$132)</f>
        <v>150.20111559099368</v>
      </c>
      <c r="AA9" s="74">
        <f>SUMIF('PIB Municipios 2018'!$E$8:$E$132,$A9,'PIB Municipios 2018'!AG$8:AG$132)</f>
        <v>101.26884040944432</v>
      </c>
      <c r="AB9" s="74">
        <f>SUMIF('PIB Municipios 2018'!$E$8:$E$132,$A9,'PIB Municipios 2018'!AH$8:AH$132)</f>
        <v>94.358271002119039</v>
      </c>
      <c r="AC9" s="74">
        <f>SUMIF('PIB Municipios 2018'!$E$8:$E$132,$A9,'PIB Municipios 2018'!AI$8:AI$132)</f>
        <v>61.52117875292123</v>
      </c>
      <c r="AD9" s="75">
        <f>SUMIF('PIB Municipios 2018'!$E$8:$E$132,$A9,'PIB Municipios 2018'!AJ$8:AJ$132)</f>
        <v>257.14829016448459</v>
      </c>
      <c r="AE9" s="74">
        <f>SUMIF('PIB Municipios 2018'!$E$8:$E$132,$A9,'PIB Municipios 2018'!AK$8:AK$132)</f>
        <v>28.983290364442816</v>
      </c>
      <c r="AF9" s="74">
        <f>SUMIF('PIB Municipios 2018'!$E$8:$E$132,$A9,'PIB Municipios 2018'!AL$8:AL$132)</f>
        <v>11.698422664518954</v>
      </c>
      <c r="AG9" s="75">
        <f>SUMIF('PIB Municipios 2018'!$E$8:$E$132,$A9,'PIB Municipios 2018'!AM$8:AM$132)</f>
        <v>40.681713028961774</v>
      </c>
      <c r="AH9" s="74">
        <f>SUMIF('PIB Municipios 2018'!$E$8:$E$132,$A9,'PIB Municipios 2018'!AN$8:AN$132)</f>
        <v>2011.3868155516927</v>
      </c>
      <c r="AI9" s="74">
        <f>SUMIF('PIB Municipios 2018'!$E$8:$E$132,$A9,'PIB Municipios 2018'!AO$8:AO$132)</f>
        <v>198.98014354977295</v>
      </c>
      <c r="AJ9" s="75">
        <f>SUMIF('PIB Municipios 2018'!$E$8:$E$132,$A9,'PIB Municipios 2018'!AP$8:AP$132)</f>
        <v>2210.3669591014659</v>
      </c>
      <c r="AK9" s="78">
        <f>SUMIF('PIB Municipios 2018'!$C$8:$C$132,#REF!,'PIB Municipios 2018'!AQ$8:AQ$132)</f>
        <v>0</v>
      </c>
    </row>
    <row r="10" spans="1:39" ht="14.4" x14ac:dyDescent="0.3">
      <c r="A10" s="109" t="s">
        <v>481</v>
      </c>
      <c r="B10" s="84">
        <f>SUMIF('PIB Municipios 2018'!$E$8:$E$132,$A10,'PIB Municipios 2018'!H$8:H$132)</f>
        <v>64.998087168919582</v>
      </c>
      <c r="C10" s="74">
        <f>SUMIF('PIB Municipios 2018'!$E$8:$E$132,$A10,'PIB Municipios 2018'!I$8:I$132)</f>
        <v>218.47057592603937</v>
      </c>
      <c r="D10" s="74">
        <f>SUMIF('PIB Municipios 2018'!$E$8:$E$132,$A10,'PIB Municipios 2018'!J$8:J$132)</f>
        <v>50.599423637960676</v>
      </c>
      <c r="E10" s="74">
        <f>SUMIF('PIB Municipios 2018'!$E$8:$E$132,$A10,'PIB Municipios 2018'!K$8:K$132)</f>
        <v>9.1930524891020191</v>
      </c>
      <c r="F10" s="74">
        <f>SUMIF('PIB Municipios 2018'!$E$8:$E$132,$A10,'PIB Municipios 2018'!L$8:L$132)</f>
        <v>0</v>
      </c>
      <c r="G10" s="75">
        <f>SUMIF('PIB Municipios 2018'!$E$8:$E$132,$A10,'PIB Municipios 2018'!M$8:M$132)</f>
        <v>343.26113922202165</v>
      </c>
      <c r="H10" s="74">
        <f>SUMIF('PIB Municipios 2018'!$E$8:$E$132,$A10,'PIB Municipios 2018'!N$8:N$132)</f>
        <v>0</v>
      </c>
      <c r="I10" s="74">
        <f>SUMIF('PIB Municipios 2018'!$E$8:$E$132,$A10,'PIB Municipios 2018'!O$8:O$132)</f>
        <v>0</v>
      </c>
      <c r="J10" s="74">
        <f>SUMIF('PIB Municipios 2018'!$E$8:$E$132,$A10,'PIB Municipios 2018'!P$8:P$132)</f>
        <v>0</v>
      </c>
      <c r="K10" s="74">
        <f>SUMIF('PIB Municipios 2018'!$E$8:$E$132,$A10,'PIB Municipios 2018'!Q$8:Q$132)</f>
        <v>12.060517668917379</v>
      </c>
      <c r="L10" s="75">
        <f>SUMIF('PIB Municipios 2018'!$E$8:$E$132,$A10,'PIB Municipios 2018'!R$8:R$132)</f>
        <v>12.060517668917379</v>
      </c>
      <c r="M10" s="75">
        <f>SUMIF('PIB Municipios 2018'!$E$8:$E$132,$A10,'PIB Municipios 2018'!S$8:S$132)</f>
        <v>360.16353704212702</v>
      </c>
      <c r="N10" s="74">
        <f>SUMIF('PIB Municipios 2018'!$E$8:$E$132,$A10,'PIB Municipios 2018'!T$8:T$132)</f>
        <v>46.062090643358765</v>
      </c>
      <c r="O10" s="74">
        <f>SUMIF('PIB Municipios 2018'!$E$8:$E$132,$A10,'PIB Municipios 2018'!U$8:U$132)</f>
        <v>4.8520958634300984</v>
      </c>
      <c r="P10" s="75">
        <f>SUMIF('PIB Municipios 2018'!$E$8:$E$132,$A10,'PIB Municipios 2018'!V$8:V$132)</f>
        <v>50.914186506788866</v>
      </c>
      <c r="Q10" s="74">
        <f>SUMIF('PIB Municipios 2018'!$E$8:$E$132,$A10,'PIB Municipios 2018'!W$8:W$132)</f>
        <v>68.307753758706355</v>
      </c>
      <c r="R10" s="74">
        <f>SUMIF('PIB Municipios 2018'!$E$8:$E$132,$A10,'PIB Municipios 2018'!X$8:X$132)</f>
        <v>20.253501955494123</v>
      </c>
      <c r="S10" s="75">
        <f>SUMIF('PIB Municipios 2018'!$E$8:$E$132,$A10,'PIB Municipios 2018'!Y$8:Y$132)</f>
        <v>88.561255714200485</v>
      </c>
      <c r="T10" s="74">
        <f>SUMIF('PIB Municipios 2018'!$E$8:$E$132,$A10,'PIB Municipios 2018'!Z$8:Z$132)</f>
        <v>100.61473226849299</v>
      </c>
      <c r="U10" s="74">
        <f>SUMIF('PIB Municipios 2018'!$E$8:$E$132,$A10,'PIB Municipios 2018'!AA$8:AA$132)</f>
        <v>36.554119948543054</v>
      </c>
      <c r="V10" s="75">
        <f>SUMIF('PIB Municipios 2018'!$E$8:$E$132,$A10,'PIB Municipios 2018'!AB$8:AB$132)</f>
        <v>137.16885221703603</v>
      </c>
      <c r="W10" s="75">
        <f>SUMIF('PIB Municipios 2018'!$E$8:$E$132,$A10,'PIB Municipios 2018'!AC$8:AC$132)</f>
        <v>29.211510190513177</v>
      </c>
      <c r="X10" s="75">
        <f>SUMIF('PIB Municipios 2018'!$E$8:$E$132,$A10,'PIB Municipios 2018'!AD$8:AD$132)</f>
        <v>14.463078447283847</v>
      </c>
      <c r="Y10" s="75">
        <f>SUMIF('PIB Municipios 2018'!$E$8:$E$132,$A10,'PIB Municipios 2018'!AE$8:AE$132)</f>
        <v>112.49058337192189</v>
      </c>
      <c r="Z10" s="75">
        <f>SUMIF('PIB Municipios 2018'!$E$8:$E$132,$A10,'PIB Municipios 2018'!AF$8:AF$132)</f>
        <v>111.23675920514503</v>
      </c>
      <c r="AA10" s="74">
        <f>SUMIF('PIB Municipios 2018'!$E$8:$E$132,$A10,'PIB Municipios 2018'!AG$8:AG$132)</f>
        <v>66.928327086646178</v>
      </c>
      <c r="AB10" s="74">
        <f>SUMIF('PIB Municipios 2018'!$E$8:$E$132,$A10,'PIB Municipios 2018'!AH$8:AH$132)</f>
        <v>58.602197770203645</v>
      </c>
      <c r="AC10" s="74">
        <f>SUMIF('PIB Municipios 2018'!$E$8:$E$132,$A10,'PIB Municipios 2018'!AI$8:AI$132)</f>
        <v>36.509028580294483</v>
      </c>
      <c r="AD10" s="75">
        <f>SUMIF('PIB Municipios 2018'!$E$8:$E$132,$A10,'PIB Municipios 2018'!AJ$8:AJ$132)</f>
        <v>162.03955343714432</v>
      </c>
      <c r="AE10" s="74">
        <f>SUMIF('PIB Municipios 2018'!$E$8:$E$132,$A10,'PIB Municipios 2018'!AK$8:AK$132)</f>
        <v>15.091334409522116</v>
      </c>
      <c r="AF10" s="74">
        <f>SUMIF('PIB Municipios 2018'!$E$8:$E$132,$A10,'PIB Municipios 2018'!AL$8:AL$132)</f>
        <v>9.4130170964103677</v>
      </c>
      <c r="AG10" s="75">
        <f>SUMIF('PIB Municipios 2018'!$E$8:$E$132,$A10,'PIB Municipios 2018'!AM$8:AM$132)</f>
        <v>24.504351505932483</v>
      </c>
      <c r="AH10" s="74">
        <f>SUMIF('PIB Municipios 2018'!$E$8:$E$132,$A10,'PIB Municipios 2018'!AN$8:AN$132)</f>
        <v>1446.0753245290321</v>
      </c>
      <c r="AI10" s="74">
        <f>SUMIF('PIB Municipios 2018'!$E$8:$E$132,$A10,'PIB Municipios 2018'!AO$8:AO$132)</f>
        <v>143.05566360175658</v>
      </c>
      <c r="AJ10" s="75">
        <f>SUMIF('PIB Municipios 2018'!$E$8:$E$132,$A10,'PIB Municipios 2018'!AP$8:AP$132)</f>
        <v>1589.1309881307889</v>
      </c>
      <c r="AK10" s="78">
        <f>SUMIF('PIB Municipios 2018'!$C$8:$C$132,#REF!,'PIB Municipios 2018'!AQ$8:AQ$132)</f>
        <v>0</v>
      </c>
    </row>
    <row r="11" spans="1:39" ht="14.4" x14ac:dyDescent="0.3">
      <c r="A11" s="109" t="s">
        <v>482</v>
      </c>
      <c r="B11" s="84">
        <f>SUMIF('PIB Municipios 2018'!$E$8:$E$132,$A11,'PIB Municipios 2018'!H$8:H$132)</f>
        <v>45.291079263546393</v>
      </c>
      <c r="C11" s="74">
        <f>SUMIF('PIB Municipios 2018'!$E$8:$E$132,$A11,'PIB Municipios 2018'!I$8:I$132)</f>
        <v>329.10727265454153</v>
      </c>
      <c r="D11" s="74">
        <f>SUMIF('PIB Municipios 2018'!$E$8:$E$132,$A11,'PIB Municipios 2018'!J$8:J$132)</f>
        <v>77.384540335302873</v>
      </c>
      <c r="E11" s="74">
        <f>SUMIF('PIB Municipios 2018'!$E$8:$E$132,$A11,'PIB Municipios 2018'!K$8:K$132)</f>
        <v>4.3562989242042418</v>
      </c>
      <c r="F11" s="74">
        <f>SUMIF('PIB Municipios 2018'!$E$8:$E$132,$A11,'PIB Municipios 2018'!L$8:L$132)</f>
        <v>0</v>
      </c>
      <c r="G11" s="75">
        <f>SUMIF('PIB Municipios 2018'!$E$8:$E$132,$A11,'PIB Municipios 2018'!M$8:M$132)</f>
        <v>456.13919117759502</v>
      </c>
      <c r="H11" s="74">
        <f>SUMIF('PIB Municipios 2018'!$E$8:$E$132,$A11,'PIB Municipios 2018'!N$8:N$132)</f>
        <v>0</v>
      </c>
      <c r="I11" s="74">
        <f>SUMIF('PIB Municipios 2018'!$E$8:$E$132,$A11,'PIB Municipios 2018'!O$8:O$132)</f>
        <v>0</v>
      </c>
      <c r="J11" s="74">
        <f>SUMIF('PIB Municipios 2018'!$E$8:$E$132,$A11,'PIB Municipios 2018'!P$8:P$132)</f>
        <v>0.50552256968122178</v>
      </c>
      <c r="K11" s="74">
        <f>SUMIF('PIB Municipios 2018'!$E$8:$E$132,$A11,'PIB Municipios 2018'!Q$8:Q$132)</f>
        <v>0.51559640821003605</v>
      </c>
      <c r="L11" s="75">
        <f>SUMIF('PIB Municipios 2018'!$E$8:$E$132,$A11,'PIB Municipios 2018'!R$8:R$132)</f>
        <v>1.0211189778912577</v>
      </c>
      <c r="M11" s="75">
        <f>SUMIF('PIB Municipios 2018'!$E$8:$E$132,$A11,'PIB Municipios 2018'!S$8:S$132)</f>
        <v>344.79987619396735</v>
      </c>
      <c r="N11" s="74">
        <f>SUMIF('PIB Municipios 2018'!$E$8:$E$132,$A11,'PIB Municipios 2018'!T$8:T$132)</f>
        <v>1201.0551940795719</v>
      </c>
      <c r="O11" s="74">
        <f>SUMIF('PIB Municipios 2018'!$E$8:$E$132,$A11,'PIB Municipios 2018'!U$8:U$132)</f>
        <v>14.838945933364194</v>
      </c>
      <c r="P11" s="75">
        <f>SUMIF('PIB Municipios 2018'!$E$8:$E$132,$A11,'PIB Municipios 2018'!V$8:V$132)</f>
        <v>1215.8941400129363</v>
      </c>
      <c r="Q11" s="74">
        <f>SUMIF('PIB Municipios 2018'!$E$8:$E$132,$A11,'PIB Municipios 2018'!W$8:W$132)</f>
        <v>228.53469931974053</v>
      </c>
      <c r="R11" s="74">
        <f>SUMIF('PIB Municipios 2018'!$E$8:$E$132,$A11,'PIB Municipios 2018'!X$8:X$132)</f>
        <v>68.46941545164205</v>
      </c>
      <c r="S11" s="75">
        <f>SUMIF('PIB Municipios 2018'!$E$8:$E$132,$A11,'PIB Municipios 2018'!Y$8:Y$132)</f>
        <v>297.00411477138255</v>
      </c>
      <c r="T11" s="74">
        <f>SUMIF('PIB Municipios 2018'!$E$8:$E$132,$A11,'PIB Municipios 2018'!Z$8:Z$132)</f>
        <v>338.03555207474363</v>
      </c>
      <c r="U11" s="74">
        <f>SUMIF('PIB Municipios 2018'!$E$8:$E$132,$A11,'PIB Municipios 2018'!AA$8:AA$132)</f>
        <v>97.279256513210612</v>
      </c>
      <c r="V11" s="75">
        <f>SUMIF('PIB Municipios 2018'!$E$8:$E$132,$A11,'PIB Municipios 2018'!AB$8:AB$132)</f>
        <v>435.31480858795425</v>
      </c>
      <c r="W11" s="75">
        <f>SUMIF('PIB Municipios 2018'!$E$8:$E$132,$A11,'PIB Municipios 2018'!AC$8:AC$132)</f>
        <v>81.628755891252268</v>
      </c>
      <c r="X11" s="75">
        <f>SUMIF('PIB Municipios 2018'!$E$8:$E$132,$A11,'PIB Municipios 2018'!AD$8:AD$132)</f>
        <v>39.118223446086851</v>
      </c>
      <c r="Y11" s="75">
        <f>SUMIF('PIB Municipios 2018'!$E$8:$E$132,$A11,'PIB Municipios 2018'!AE$8:AE$132)</f>
        <v>356.06396674307337</v>
      </c>
      <c r="Z11" s="75">
        <f>SUMIF('PIB Municipios 2018'!$E$8:$E$132,$A11,'PIB Municipios 2018'!AF$8:AF$132)</f>
        <v>295.070666360328</v>
      </c>
      <c r="AA11" s="74">
        <f>SUMIF('PIB Municipios 2018'!$E$8:$E$132,$A11,'PIB Municipios 2018'!AG$8:AG$132)</f>
        <v>123.68419545334294</v>
      </c>
      <c r="AB11" s="74">
        <f>SUMIF('PIB Municipios 2018'!$E$8:$E$132,$A11,'PIB Municipios 2018'!AH$8:AH$132)</f>
        <v>145.439413455992</v>
      </c>
      <c r="AC11" s="74">
        <f>SUMIF('PIB Municipios 2018'!$E$8:$E$132,$A11,'PIB Municipios 2018'!AI$8:AI$132)</f>
        <v>91.128675107985103</v>
      </c>
      <c r="AD11" s="75">
        <f>SUMIF('PIB Municipios 2018'!$E$8:$E$132,$A11,'PIB Municipios 2018'!AJ$8:AJ$132)</f>
        <v>360.25228401732005</v>
      </c>
      <c r="AE11" s="74">
        <f>SUMIF('PIB Municipios 2018'!$E$8:$E$132,$A11,'PIB Municipios 2018'!AK$8:AK$132)</f>
        <v>49.499429174062946</v>
      </c>
      <c r="AF11" s="74">
        <f>SUMIF('PIB Municipios 2018'!$E$8:$E$132,$A11,'PIB Municipios 2018'!AL$8:AL$132)</f>
        <v>13.201058172263274</v>
      </c>
      <c r="AG11" s="75">
        <f>SUMIF('PIB Municipios 2018'!$E$8:$E$132,$A11,'PIB Municipios 2018'!AM$8:AM$132)</f>
        <v>62.700487346326227</v>
      </c>
      <c r="AH11" s="74">
        <f>SUMIF('PIB Municipios 2018'!$E$8:$E$132,$A11,'PIB Municipios 2018'!AN$8:AN$132)</f>
        <v>3945.0076335261138</v>
      </c>
      <c r="AI11" s="74">
        <f>SUMIF('PIB Municipios 2018'!$E$8:$E$132,$A11,'PIB Municipios 2018'!AO$8:AO$132)</f>
        <v>390.26714262749533</v>
      </c>
      <c r="AJ11" s="75">
        <f>SUMIF('PIB Municipios 2018'!$E$8:$E$132,$A11,'PIB Municipios 2018'!AP$8:AP$132)</f>
        <v>4335.2747761536093</v>
      </c>
      <c r="AK11" s="78">
        <f>SUMIF('PIB Municipios 2018'!$C$8:$C$132,#REF!,'PIB Municipios 2018'!AQ$8:AQ$132)</f>
        <v>0</v>
      </c>
    </row>
    <row r="12" spans="1:39" ht="14.4" x14ac:dyDescent="0.3">
      <c r="A12" s="109" t="s">
        <v>483</v>
      </c>
      <c r="B12" s="84">
        <f>SUMIF('PIB Municipios 2018'!$E$8:$E$132,$A12,'PIB Municipios 2018'!H$8:H$132)</f>
        <v>139.06961014649005</v>
      </c>
      <c r="C12" s="74">
        <f>SUMIF('PIB Municipios 2018'!$E$8:$E$132,$A12,'PIB Municipios 2018'!I$8:I$132)</f>
        <v>209.26287422794371</v>
      </c>
      <c r="D12" s="74">
        <f>SUMIF('PIB Municipios 2018'!$E$8:$E$132,$A12,'PIB Municipios 2018'!J$8:J$132)</f>
        <v>103.0285685670556</v>
      </c>
      <c r="E12" s="74">
        <f>SUMIF('PIB Municipios 2018'!$E$8:$E$132,$A12,'PIB Municipios 2018'!K$8:K$132)</f>
        <v>0.46585188391886678</v>
      </c>
      <c r="F12" s="74">
        <f>SUMIF('PIB Municipios 2018'!$E$8:$E$132,$A12,'PIB Municipios 2018'!L$8:L$132)</f>
        <v>0</v>
      </c>
      <c r="G12" s="75">
        <f>SUMIF('PIB Municipios 2018'!$E$8:$E$132,$A12,'PIB Municipios 2018'!M$8:M$132)</f>
        <v>451.82690482540823</v>
      </c>
      <c r="H12" s="74">
        <f>SUMIF('PIB Municipios 2018'!$E$8:$E$132,$A12,'PIB Municipios 2018'!N$8:N$132)</f>
        <v>0</v>
      </c>
      <c r="I12" s="74">
        <f>SUMIF('PIB Municipios 2018'!$E$8:$E$132,$A12,'PIB Municipios 2018'!O$8:O$132)</f>
        <v>0</v>
      </c>
      <c r="J12" s="74">
        <f>SUMIF('PIB Municipios 2018'!$E$8:$E$132,$A12,'PIB Municipios 2018'!P$8:P$132)</f>
        <v>6.3574063508454897</v>
      </c>
      <c r="K12" s="74">
        <f>SUMIF('PIB Municipios 2018'!$E$8:$E$132,$A12,'PIB Municipios 2018'!Q$8:Q$132)</f>
        <v>0.71166467722124527</v>
      </c>
      <c r="L12" s="75">
        <f>SUMIF('PIB Municipios 2018'!$E$8:$E$132,$A12,'PIB Municipios 2018'!R$8:R$132)</f>
        <v>7.0690710280667348</v>
      </c>
      <c r="M12" s="75">
        <f>SUMIF('PIB Municipios 2018'!$E$8:$E$132,$A12,'PIB Municipios 2018'!S$8:S$132)</f>
        <v>136.4377060637029</v>
      </c>
      <c r="N12" s="74">
        <f>SUMIF('PIB Municipios 2018'!$E$8:$E$132,$A12,'PIB Municipios 2018'!T$8:T$132)</f>
        <v>52.752512270389531</v>
      </c>
      <c r="O12" s="74">
        <f>SUMIF('PIB Municipios 2018'!$E$8:$E$132,$A12,'PIB Municipios 2018'!U$8:U$132)</f>
        <v>10.5885418196379</v>
      </c>
      <c r="P12" s="75">
        <f>SUMIF('PIB Municipios 2018'!$E$8:$E$132,$A12,'PIB Municipios 2018'!V$8:V$132)</f>
        <v>63.341054090027427</v>
      </c>
      <c r="Q12" s="74">
        <f>SUMIF('PIB Municipios 2018'!$E$8:$E$132,$A12,'PIB Municipios 2018'!W$8:W$132)</f>
        <v>96.326535293091766</v>
      </c>
      <c r="R12" s="74">
        <f>SUMIF('PIB Municipios 2018'!$E$8:$E$132,$A12,'PIB Municipios 2018'!X$8:X$132)</f>
        <v>24.85263123259891</v>
      </c>
      <c r="S12" s="75">
        <f>SUMIF('PIB Municipios 2018'!$E$8:$E$132,$A12,'PIB Municipios 2018'!Y$8:Y$132)</f>
        <v>121.17916652569068</v>
      </c>
      <c r="T12" s="74">
        <f>SUMIF('PIB Municipios 2018'!$E$8:$E$132,$A12,'PIB Municipios 2018'!Z$8:Z$132)</f>
        <v>224.31843559759957</v>
      </c>
      <c r="U12" s="74">
        <f>SUMIF('PIB Municipios 2018'!$E$8:$E$132,$A12,'PIB Municipios 2018'!AA$8:AA$132)</f>
        <v>71.41252069919166</v>
      </c>
      <c r="V12" s="75">
        <f>SUMIF('PIB Municipios 2018'!$E$8:$E$132,$A12,'PIB Municipios 2018'!AB$8:AB$132)</f>
        <v>295.73095629679125</v>
      </c>
      <c r="W12" s="75">
        <f>SUMIF('PIB Municipios 2018'!$E$8:$E$132,$A12,'PIB Municipios 2018'!AC$8:AC$132)</f>
        <v>54.132612841014392</v>
      </c>
      <c r="X12" s="75">
        <f>SUMIF('PIB Municipios 2018'!$E$8:$E$132,$A12,'PIB Municipios 2018'!AD$8:AD$132)</f>
        <v>23.071573094928546</v>
      </c>
      <c r="Y12" s="75">
        <f>SUMIF('PIB Municipios 2018'!$E$8:$E$132,$A12,'PIB Municipios 2018'!AE$8:AE$132)</f>
        <v>211.79781792321265</v>
      </c>
      <c r="Z12" s="75">
        <f>SUMIF('PIB Municipios 2018'!$E$8:$E$132,$A12,'PIB Municipios 2018'!AF$8:AF$132)</f>
        <v>151.00924492110963</v>
      </c>
      <c r="AA12" s="74">
        <f>SUMIF('PIB Municipios 2018'!$E$8:$E$132,$A12,'PIB Municipios 2018'!AG$8:AG$132)</f>
        <v>110.81009670885389</v>
      </c>
      <c r="AB12" s="74">
        <f>SUMIF('PIB Municipios 2018'!$E$8:$E$132,$A12,'PIB Municipios 2018'!AH$8:AH$132)</f>
        <v>87.065653131198815</v>
      </c>
      <c r="AC12" s="74">
        <f>SUMIF('PIB Municipios 2018'!$E$8:$E$132,$A12,'PIB Municipios 2018'!AI$8:AI$132)</f>
        <v>57.036775552299865</v>
      </c>
      <c r="AD12" s="75">
        <f>SUMIF('PIB Municipios 2018'!$E$8:$E$132,$A12,'PIB Municipios 2018'!AJ$8:AJ$132)</f>
        <v>254.91252539235256</v>
      </c>
      <c r="AE12" s="74">
        <f>SUMIF('PIB Municipios 2018'!$E$8:$E$132,$A12,'PIB Municipios 2018'!AK$8:AK$132)</f>
        <v>27.88440189957673</v>
      </c>
      <c r="AF12" s="74">
        <f>SUMIF('PIB Municipios 2018'!$E$8:$E$132,$A12,'PIB Municipios 2018'!AL$8:AL$132)</f>
        <v>23.40066872628222</v>
      </c>
      <c r="AG12" s="75">
        <f>SUMIF('PIB Municipios 2018'!$E$8:$E$132,$A12,'PIB Municipios 2018'!AM$8:AM$132)</f>
        <v>51.285070625858957</v>
      </c>
      <c r="AH12" s="74">
        <f>SUMIF('PIB Municipios 2018'!$E$8:$E$132,$A12,'PIB Municipios 2018'!AN$8:AN$132)</f>
        <v>1821.7937036281637</v>
      </c>
      <c r="AI12" s="74">
        <f>SUMIF('PIB Municipios 2018'!$E$8:$E$132,$A12,'PIB Municipios 2018'!AO$8:AO$132)</f>
        <v>180.22429592518543</v>
      </c>
      <c r="AJ12" s="75">
        <f>SUMIF('PIB Municipios 2018'!$E$8:$E$132,$A12,'PIB Municipios 2018'!AP$8:AP$132)</f>
        <v>2002.0179995533492</v>
      </c>
      <c r="AK12" s="78">
        <f>SUMIF('PIB Municipios 2018'!$C$8:$C$132,#REF!,'PIB Municipios 2018'!AQ$8:AQ$132)</f>
        <v>0</v>
      </c>
    </row>
    <row r="13" spans="1:39" ht="14.4" x14ac:dyDescent="0.3">
      <c r="A13" s="109" t="s">
        <v>484</v>
      </c>
      <c r="B13" s="84">
        <f>SUMIF('PIB Municipios 2018'!$E$8:$E$132,$A13,'PIB Municipios 2018'!H$8:H$132)</f>
        <v>376.84373726743451</v>
      </c>
      <c r="C13" s="74">
        <f>SUMIF('PIB Municipios 2018'!$E$8:$E$132,$A13,'PIB Municipios 2018'!I$8:I$132)</f>
        <v>256.904536099636</v>
      </c>
      <c r="D13" s="74">
        <f>SUMIF('PIB Municipios 2018'!$E$8:$E$132,$A13,'PIB Municipios 2018'!J$8:J$132)</f>
        <v>37.416802819302227</v>
      </c>
      <c r="E13" s="74">
        <f>SUMIF('PIB Municipios 2018'!$E$8:$E$132,$A13,'PIB Municipios 2018'!K$8:K$132)</f>
        <v>3.2394597085857195</v>
      </c>
      <c r="F13" s="74">
        <f>SUMIF('PIB Municipios 2018'!$E$8:$E$132,$A13,'PIB Municipios 2018'!L$8:L$132)</f>
        <v>0</v>
      </c>
      <c r="G13" s="75">
        <f>SUMIF('PIB Municipios 2018'!$E$8:$E$132,$A13,'PIB Municipios 2018'!M$8:M$132)</f>
        <v>674.40453589495849</v>
      </c>
      <c r="H13" s="74">
        <f>SUMIF('PIB Municipios 2018'!$E$8:$E$132,$A13,'PIB Municipios 2018'!N$8:N$132)</f>
        <v>0</v>
      </c>
      <c r="I13" s="74">
        <f>SUMIF('PIB Municipios 2018'!$E$8:$E$132,$A13,'PIB Municipios 2018'!O$8:O$132)</f>
        <v>0</v>
      </c>
      <c r="J13" s="74">
        <f>SUMIF('PIB Municipios 2018'!$E$8:$E$132,$A13,'PIB Municipios 2018'!P$8:P$132)</f>
        <v>0</v>
      </c>
      <c r="K13" s="74">
        <f>SUMIF('PIB Municipios 2018'!$E$8:$E$132,$A13,'PIB Municipios 2018'!Q$8:Q$132)</f>
        <v>0</v>
      </c>
      <c r="L13" s="75">
        <f>SUMIF('PIB Municipios 2018'!$E$8:$E$132,$A13,'PIB Municipios 2018'!R$8:R$132)</f>
        <v>0</v>
      </c>
      <c r="M13" s="75">
        <f>SUMIF('PIB Municipios 2018'!$E$8:$E$132,$A13,'PIB Municipios 2018'!S$8:S$132)</f>
        <v>119.78238814767614</v>
      </c>
      <c r="N13" s="74">
        <f>SUMIF('PIB Municipios 2018'!$E$8:$E$132,$A13,'PIB Municipios 2018'!T$8:T$132)</f>
        <v>38.47784733629512</v>
      </c>
      <c r="O13" s="74">
        <f>SUMIF('PIB Municipios 2018'!$E$8:$E$132,$A13,'PIB Municipios 2018'!U$8:U$132)</f>
        <v>9.6096566109798403</v>
      </c>
      <c r="P13" s="75">
        <f>SUMIF('PIB Municipios 2018'!$E$8:$E$132,$A13,'PIB Municipios 2018'!V$8:V$132)</f>
        <v>48.087503947274968</v>
      </c>
      <c r="Q13" s="74">
        <f>SUMIF('PIB Municipios 2018'!$E$8:$E$132,$A13,'PIB Municipios 2018'!W$8:W$132)</f>
        <v>59.982542082921782</v>
      </c>
      <c r="R13" s="74">
        <f>SUMIF('PIB Municipios 2018'!$E$8:$E$132,$A13,'PIB Municipios 2018'!X$8:X$132)</f>
        <v>38.484065570828918</v>
      </c>
      <c r="S13" s="75">
        <f>SUMIF('PIB Municipios 2018'!$E$8:$E$132,$A13,'PIB Municipios 2018'!Y$8:Y$132)</f>
        <v>98.466607653750685</v>
      </c>
      <c r="T13" s="74">
        <f>SUMIF('PIB Municipios 2018'!$E$8:$E$132,$A13,'PIB Municipios 2018'!Z$8:Z$132)</f>
        <v>202.47739679725299</v>
      </c>
      <c r="U13" s="74">
        <f>SUMIF('PIB Municipios 2018'!$E$8:$E$132,$A13,'PIB Municipios 2018'!AA$8:AA$132)</f>
        <v>49.295014510552214</v>
      </c>
      <c r="V13" s="75">
        <f>SUMIF('PIB Municipios 2018'!$E$8:$E$132,$A13,'PIB Municipios 2018'!AB$8:AB$132)</f>
        <v>251.77241130780521</v>
      </c>
      <c r="W13" s="75">
        <f>SUMIF('PIB Municipios 2018'!$E$8:$E$132,$A13,'PIB Municipios 2018'!AC$8:AC$132)</f>
        <v>46.57919782157721</v>
      </c>
      <c r="X13" s="75">
        <f>SUMIF('PIB Municipios 2018'!$E$8:$E$132,$A13,'PIB Municipios 2018'!AD$8:AD$132)</f>
        <v>30.660880050611883</v>
      </c>
      <c r="Y13" s="75">
        <f>SUMIF('PIB Municipios 2018'!$E$8:$E$132,$A13,'PIB Municipios 2018'!AE$8:AE$132)</f>
        <v>157.87808867906386</v>
      </c>
      <c r="Z13" s="75">
        <f>SUMIF('PIB Municipios 2018'!$E$8:$E$132,$A13,'PIB Municipios 2018'!AF$8:AF$132)</f>
        <v>138.58272036019346</v>
      </c>
      <c r="AA13" s="74">
        <f>SUMIF('PIB Municipios 2018'!$E$8:$E$132,$A13,'PIB Municipios 2018'!AG$8:AG$132)</f>
        <v>101.09247776482573</v>
      </c>
      <c r="AB13" s="74">
        <f>SUMIF('PIB Municipios 2018'!$E$8:$E$132,$A13,'PIB Municipios 2018'!AH$8:AH$132)</f>
        <v>82.70486931577021</v>
      </c>
      <c r="AC13" s="74">
        <f>SUMIF('PIB Municipios 2018'!$E$8:$E$132,$A13,'PIB Municipios 2018'!AI$8:AI$132)</f>
        <v>58.384018791874183</v>
      </c>
      <c r="AD13" s="75">
        <f>SUMIF('PIB Municipios 2018'!$E$8:$E$132,$A13,'PIB Municipios 2018'!AJ$8:AJ$132)</f>
        <v>242.18136587247014</v>
      </c>
      <c r="AE13" s="74">
        <f>SUMIF('PIB Municipios 2018'!$E$8:$E$132,$A13,'PIB Municipios 2018'!AK$8:AK$132)</f>
        <v>25.645420206696762</v>
      </c>
      <c r="AF13" s="74">
        <f>SUMIF('PIB Municipios 2018'!$E$8:$E$132,$A13,'PIB Municipios 2018'!AL$8:AL$132)</f>
        <v>10.636013614406973</v>
      </c>
      <c r="AG13" s="75">
        <f>SUMIF('PIB Municipios 2018'!$E$8:$E$132,$A13,'PIB Municipios 2018'!AM$8:AM$132)</f>
        <v>36.281433821103739</v>
      </c>
      <c r="AH13" s="74">
        <f>SUMIF('PIB Municipios 2018'!$E$8:$E$132,$A13,'PIB Municipios 2018'!AN$8:AN$132)</f>
        <v>1844.6771335564858</v>
      </c>
      <c r="AI13" s="74">
        <f>SUMIF('PIB Municipios 2018'!$E$8:$E$132,$A13,'PIB Municipios 2018'!AO$8:AO$132)</f>
        <v>182.48808135762584</v>
      </c>
      <c r="AJ13" s="75">
        <f>SUMIF('PIB Municipios 2018'!$E$8:$E$132,$A13,'PIB Municipios 2018'!AP$8:AP$132)</f>
        <v>2027.1652149141116</v>
      </c>
      <c r="AK13" s="78">
        <f>SUMIF('PIB Municipios 2018'!$C$8:$C$132,#REF!,'PIB Municipios 2018'!AQ$8:AQ$132)</f>
        <v>0</v>
      </c>
    </row>
    <row r="14" spans="1:39" ht="14.4" x14ac:dyDescent="0.3">
      <c r="A14" s="109" t="s">
        <v>485</v>
      </c>
      <c r="B14" s="84">
        <f>SUMIF('PIB Municipios 2018'!$E$8:$E$132,$A14,'PIB Municipios 2018'!H$8:H$132)</f>
        <v>0</v>
      </c>
      <c r="C14" s="74">
        <f>SUMIF('PIB Municipios 2018'!$E$8:$E$132,$A14,'PIB Municipios 2018'!I$8:I$132)</f>
        <v>335.87121844862196</v>
      </c>
      <c r="D14" s="74">
        <f>SUMIF('PIB Municipios 2018'!$E$8:$E$132,$A14,'PIB Municipios 2018'!J$8:J$132)</f>
        <v>67.30168538179899</v>
      </c>
      <c r="E14" s="74">
        <f>SUMIF('PIB Municipios 2018'!$E$8:$E$132,$A14,'PIB Municipios 2018'!K$8:K$132)</f>
        <v>0.68735714822087013</v>
      </c>
      <c r="F14" s="74">
        <f>SUMIF('PIB Municipios 2018'!$E$8:$E$132,$A14,'PIB Municipios 2018'!L$8:L$132)</f>
        <v>0</v>
      </c>
      <c r="G14" s="75">
        <f>SUMIF('PIB Municipios 2018'!$E$8:$E$132,$A14,'PIB Municipios 2018'!M$8:M$132)</f>
        <v>403.8602609786418</v>
      </c>
      <c r="H14" s="74">
        <f>SUMIF('PIB Municipios 2018'!$E$8:$E$132,$A14,'PIB Municipios 2018'!N$8:N$132)</f>
        <v>0</v>
      </c>
      <c r="I14" s="74">
        <f>SUMIF('PIB Municipios 2018'!$E$8:$E$132,$A14,'PIB Municipios 2018'!O$8:O$132)</f>
        <v>0</v>
      </c>
      <c r="J14" s="74">
        <f>SUMIF('PIB Municipios 2018'!$E$8:$E$132,$A14,'PIB Municipios 2018'!P$8:P$132)</f>
        <v>0</v>
      </c>
      <c r="K14" s="74">
        <f>SUMIF('PIB Municipios 2018'!$E$8:$E$132,$A14,'PIB Municipios 2018'!Q$8:Q$132)</f>
        <v>0.20332830108156363</v>
      </c>
      <c r="L14" s="75">
        <f>SUMIF('PIB Municipios 2018'!$E$8:$E$132,$A14,'PIB Municipios 2018'!R$8:R$132)</f>
        <v>0.20332830108156363</v>
      </c>
      <c r="M14" s="75">
        <f>SUMIF('PIB Municipios 2018'!$E$8:$E$132,$A14,'PIB Municipios 2018'!S$8:S$132)</f>
        <v>47.244718440231381</v>
      </c>
      <c r="N14" s="74">
        <f>SUMIF('PIB Municipios 2018'!$E$8:$E$132,$A14,'PIB Municipios 2018'!T$8:T$132)</f>
        <v>39.320200998216173</v>
      </c>
      <c r="O14" s="74">
        <f>SUMIF('PIB Municipios 2018'!$E$8:$E$132,$A14,'PIB Municipios 2018'!U$8:U$132)</f>
        <v>5.2192826337208809</v>
      </c>
      <c r="P14" s="75">
        <f>SUMIF('PIB Municipios 2018'!$E$8:$E$132,$A14,'PIB Municipios 2018'!V$8:V$132)</f>
        <v>44.539483631937046</v>
      </c>
      <c r="Q14" s="74">
        <f>SUMIF('PIB Municipios 2018'!$E$8:$E$132,$A14,'PIB Municipios 2018'!W$8:W$132)</f>
        <v>82.303733901164691</v>
      </c>
      <c r="R14" s="74">
        <f>SUMIF('PIB Municipios 2018'!$E$8:$E$132,$A14,'PIB Municipios 2018'!X$8:X$132)</f>
        <v>1.9993939493466359</v>
      </c>
      <c r="S14" s="75">
        <f>SUMIF('PIB Municipios 2018'!$E$8:$E$132,$A14,'PIB Municipios 2018'!Y$8:Y$132)</f>
        <v>84.303127850511331</v>
      </c>
      <c r="T14" s="74">
        <f>SUMIF('PIB Municipios 2018'!$E$8:$E$132,$A14,'PIB Municipios 2018'!Z$8:Z$132)</f>
        <v>318.24868890985596</v>
      </c>
      <c r="U14" s="74">
        <f>SUMIF('PIB Municipios 2018'!$E$8:$E$132,$A14,'PIB Municipios 2018'!AA$8:AA$132)</f>
        <v>82.582841816823546</v>
      </c>
      <c r="V14" s="75">
        <f>SUMIF('PIB Municipios 2018'!$E$8:$E$132,$A14,'PIB Municipios 2018'!AB$8:AB$132)</f>
        <v>400.83153072667949</v>
      </c>
      <c r="W14" s="75">
        <f>SUMIF('PIB Municipios 2018'!$E$8:$E$132,$A14,'PIB Municipios 2018'!AC$8:AC$132)</f>
        <v>49.569530677129116</v>
      </c>
      <c r="X14" s="75">
        <f>SUMIF('PIB Municipios 2018'!$E$8:$E$132,$A14,'PIB Municipios 2018'!AD$8:AD$132)</f>
        <v>23.436582762045106</v>
      </c>
      <c r="Y14" s="75">
        <f>SUMIF('PIB Municipios 2018'!$E$8:$E$132,$A14,'PIB Municipios 2018'!AE$8:AE$132)</f>
        <v>111.58764115938827</v>
      </c>
      <c r="Z14" s="75">
        <f>SUMIF('PIB Municipios 2018'!$E$8:$E$132,$A14,'PIB Municipios 2018'!AF$8:AF$132)</f>
        <v>159.96861462336327</v>
      </c>
      <c r="AA14" s="74">
        <f>SUMIF('PIB Municipios 2018'!$E$8:$E$132,$A14,'PIB Municipios 2018'!AG$8:AG$132)</f>
        <v>102.35320550853713</v>
      </c>
      <c r="AB14" s="74">
        <f>SUMIF('PIB Municipios 2018'!$E$8:$E$132,$A14,'PIB Municipios 2018'!AH$8:AH$132)</f>
        <v>173.70617324480745</v>
      </c>
      <c r="AC14" s="74">
        <f>SUMIF('PIB Municipios 2018'!$E$8:$E$132,$A14,'PIB Municipios 2018'!AI$8:AI$132)</f>
        <v>73.476108877590576</v>
      </c>
      <c r="AD14" s="75">
        <f>SUMIF('PIB Municipios 2018'!$E$8:$E$132,$A14,'PIB Municipios 2018'!AJ$8:AJ$132)</f>
        <v>349.53548763093517</v>
      </c>
      <c r="AE14" s="74">
        <f>SUMIF('PIB Municipios 2018'!$E$8:$E$132,$A14,'PIB Municipios 2018'!AK$8:AK$132)</f>
        <v>21.456851324487946</v>
      </c>
      <c r="AF14" s="74">
        <f>SUMIF('PIB Municipios 2018'!$E$8:$E$132,$A14,'PIB Municipios 2018'!AL$8:AL$132)</f>
        <v>18.411456582394472</v>
      </c>
      <c r="AG14" s="75">
        <f>SUMIF('PIB Municipios 2018'!$E$8:$E$132,$A14,'PIB Municipios 2018'!AM$8:AM$132)</f>
        <v>39.868307906882421</v>
      </c>
      <c r="AH14" s="74">
        <f>SUMIF('PIB Municipios 2018'!$E$8:$E$132,$A14,'PIB Municipios 2018'!AN$8:AN$132)</f>
        <v>1714.9486146888257</v>
      </c>
      <c r="AI14" s="74">
        <f>SUMIF('PIB Municipios 2018'!$E$8:$E$132,$A14,'PIB Municipios 2018'!AO$8:AO$132)</f>
        <v>169.65444880758537</v>
      </c>
      <c r="AJ14" s="75">
        <f>SUMIF('PIB Municipios 2018'!$E$8:$E$132,$A14,'PIB Municipios 2018'!AP$8:AP$132)</f>
        <v>1884.6030634964111</v>
      </c>
      <c r="AK14" s="78">
        <f>SUMIF('PIB Municipios 2018'!$C$8:$C$132,#REF!,'PIB Municipios 2018'!AQ$8:AQ$132)</f>
        <v>0</v>
      </c>
    </row>
    <row r="15" spans="1:39" ht="14.4" x14ac:dyDescent="0.3">
      <c r="A15" s="109" t="s">
        <v>486</v>
      </c>
      <c r="B15" s="84">
        <f>SUMIF('PIB Municipios 2018'!$E$8:$E$132,$A15,'PIB Municipios 2018'!H$8:H$132)</f>
        <v>23.295299798289776</v>
      </c>
      <c r="C15" s="74">
        <f>SUMIF('PIB Municipios 2018'!$E$8:$E$132,$A15,'PIB Municipios 2018'!I$8:I$132)</f>
        <v>85.56826059790734</v>
      </c>
      <c r="D15" s="74">
        <f>SUMIF('PIB Municipios 2018'!$E$8:$E$132,$A15,'PIB Municipios 2018'!J$8:J$132)</f>
        <v>586.69168483279407</v>
      </c>
      <c r="E15" s="74">
        <f>SUMIF('PIB Municipios 2018'!$E$8:$E$132,$A15,'PIB Municipios 2018'!K$8:K$132)</f>
        <v>1.3140285901538049</v>
      </c>
      <c r="F15" s="74">
        <f>SUMIF('PIB Municipios 2018'!$E$8:$E$132,$A15,'PIB Municipios 2018'!L$8:L$132)</f>
        <v>0</v>
      </c>
      <c r="G15" s="75">
        <f>SUMIF('PIB Municipios 2018'!$E$8:$E$132,$A15,'PIB Municipios 2018'!M$8:M$132)</f>
        <v>696.86927381914495</v>
      </c>
      <c r="H15" s="74">
        <f>SUMIF('PIB Municipios 2018'!$E$8:$E$132,$A15,'PIB Municipios 2018'!N$8:N$132)</f>
        <v>0</v>
      </c>
      <c r="I15" s="74">
        <f>SUMIF('PIB Municipios 2018'!$E$8:$E$132,$A15,'PIB Municipios 2018'!O$8:O$132)</f>
        <v>0</v>
      </c>
      <c r="J15" s="74">
        <f>SUMIF('PIB Municipios 2018'!$E$8:$E$132,$A15,'PIB Municipios 2018'!P$8:P$132)</f>
        <v>14.921188866025782</v>
      </c>
      <c r="K15" s="74">
        <f>SUMIF('PIB Municipios 2018'!$E$8:$E$132,$A15,'PIB Municipios 2018'!Q$8:Q$132)</f>
        <v>18.924194180134812</v>
      </c>
      <c r="L15" s="75">
        <f>SUMIF('PIB Municipios 2018'!$E$8:$E$132,$A15,'PIB Municipios 2018'!R$8:R$132)</f>
        <v>33.845383046160592</v>
      </c>
      <c r="M15" s="75">
        <f>SUMIF('PIB Municipios 2018'!$E$8:$E$132,$A15,'PIB Municipios 2018'!S$8:S$132)</f>
        <v>16488.151935619109</v>
      </c>
      <c r="N15" s="74">
        <f>SUMIF('PIB Municipios 2018'!$E$8:$E$132,$A15,'PIB Municipios 2018'!T$8:T$132)</f>
        <v>2125.3102676526482</v>
      </c>
      <c r="O15" s="74">
        <f>SUMIF('PIB Municipios 2018'!$E$8:$E$132,$A15,'PIB Municipios 2018'!U$8:U$132)</f>
        <v>774.92711743086363</v>
      </c>
      <c r="P15" s="75">
        <f>SUMIF('PIB Municipios 2018'!$E$8:$E$132,$A15,'PIB Municipios 2018'!V$8:V$132)</f>
        <v>2900.2373850835115</v>
      </c>
      <c r="Q15" s="74">
        <f>SUMIF('PIB Municipios 2018'!$E$8:$E$132,$A15,'PIB Municipios 2018'!W$8:W$132)</f>
        <v>6447.6045951983133</v>
      </c>
      <c r="R15" s="74">
        <f>SUMIF('PIB Municipios 2018'!$E$8:$E$132,$A15,'PIB Municipios 2018'!X$8:X$132)</f>
        <v>1639.8102219488337</v>
      </c>
      <c r="S15" s="75">
        <f>SUMIF('PIB Municipios 2018'!$E$8:$E$132,$A15,'PIB Municipios 2018'!Y$8:Y$132)</f>
        <v>8087.4148171471452</v>
      </c>
      <c r="T15" s="74">
        <f>SUMIF('PIB Municipios 2018'!$E$8:$E$132,$A15,'PIB Municipios 2018'!Z$8:Z$132)</f>
        <v>13714.173125239055</v>
      </c>
      <c r="U15" s="74">
        <f>SUMIF('PIB Municipios 2018'!$E$8:$E$132,$A15,'PIB Municipios 2018'!AA$8:AA$132)</f>
        <v>4212.9681735302929</v>
      </c>
      <c r="V15" s="75">
        <f>SUMIF('PIB Municipios 2018'!$E$8:$E$132,$A15,'PIB Municipios 2018'!AB$8:AB$132)</f>
        <v>17927.141298769351</v>
      </c>
      <c r="W15" s="75">
        <f>SUMIF('PIB Municipios 2018'!$E$8:$E$132,$A15,'PIB Municipios 2018'!AC$8:AC$132)</f>
        <v>3050.7348841810926</v>
      </c>
      <c r="X15" s="75">
        <f>SUMIF('PIB Municipios 2018'!$E$8:$E$132,$A15,'PIB Municipios 2018'!AD$8:AD$132)</f>
        <v>6159.4633262871612</v>
      </c>
      <c r="Y15" s="75">
        <f>SUMIF('PIB Municipios 2018'!$E$8:$E$132,$A15,'PIB Municipios 2018'!AE$8:AE$132)</f>
        <v>8843.5254825202373</v>
      </c>
      <c r="Z15" s="75">
        <f>SUMIF('PIB Municipios 2018'!$E$8:$E$132,$A15,'PIB Municipios 2018'!AF$8:AF$132)</f>
        <v>9005.7620931765941</v>
      </c>
      <c r="AA15" s="74">
        <f>SUMIF('PIB Municipios 2018'!$E$8:$E$132,$A15,'PIB Municipios 2018'!AG$8:AG$132)</f>
        <v>4313.8006406465347</v>
      </c>
      <c r="AB15" s="74">
        <f>SUMIF('PIB Municipios 2018'!$E$8:$E$132,$A15,'PIB Municipios 2018'!AH$8:AH$132)</f>
        <v>4297.3356705721735</v>
      </c>
      <c r="AC15" s="74">
        <f>SUMIF('PIB Municipios 2018'!$E$8:$E$132,$A15,'PIB Municipios 2018'!AI$8:AI$132)</f>
        <v>2139.1910416947667</v>
      </c>
      <c r="AD15" s="75">
        <f>SUMIF('PIB Municipios 2018'!$E$8:$E$132,$A15,'PIB Municipios 2018'!AJ$8:AJ$132)</f>
        <v>10750.327352913475</v>
      </c>
      <c r="AE15" s="74">
        <f>SUMIF('PIB Municipios 2018'!$E$8:$E$132,$A15,'PIB Municipios 2018'!AK$8:AK$132)</f>
        <v>1888.2490682481741</v>
      </c>
      <c r="AF15" s="74">
        <f>SUMIF('PIB Municipios 2018'!$E$8:$E$132,$A15,'PIB Municipios 2018'!AL$8:AL$132)</f>
        <v>580.0671131085104</v>
      </c>
      <c r="AG15" s="75">
        <f>SUMIF('PIB Municipios 2018'!$E$8:$E$132,$A15,'PIB Municipios 2018'!AM$8:AM$132)</f>
        <v>2468.3161813566849</v>
      </c>
      <c r="AH15" s="74">
        <f>SUMIF('PIB Municipios 2018'!$E$8:$E$132,$A15,'PIB Municipios 2018'!AN$8:AN$132)</f>
        <v>86411.789413919687</v>
      </c>
      <c r="AI15" s="74">
        <f>SUMIF('PIB Municipios 2018'!$E$8:$E$132,$A15,'PIB Municipios 2018'!AO$8:AO$132)</f>
        <v>8548.4453457841591</v>
      </c>
      <c r="AJ15" s="75">
        <f>SUMIF('PIB Municipios 2018'!$E$8:$E$132,$A15,'PIB Municipios 2018'!AP$8:AP$132)</f>
        <v>94960.234759703832</v>
      </c>
      <c r="AK15" s="78">
        <f>SUMIF('PIB Municipios 2018'!$C$8:$C$132,#REF!,'PIB Municipios 2018'!AQ$8:AQ$132)</f>
        <v>0</v>
      </c>
    </row>
    <row r="16" spans="1:39" ht="15" thickBot="1" x14ac:dyDescent="0.35">
      <c r="A16" s="202" t="s">
        <v>330</v>
      </c>
      <c r="B16" s="80">
        <f t="shared" ref="B16:AK16" si="0">SUM(B7:B15)</f>
        <v>1298.8052916904692</v>
      </c>
      <c r="C16" s="80">
        <f t="shared" si="0"/>
        <v>3769.3965786785411</v>
      </c>
      <c r="D16" s="80">
        <f t="shared" si="0"/>
        <v>2951.4046009710919</v>
      </c>
      <c r="E16" s="80">
        <f t="shared" si="0"/>
        <v>32.854707890011383</v>
      </c>
      <c r="F16" s="80">
        <f t="shared" si="0"/>
        <v>0</v>
      </c>
      <c r="G16" s="80">
        <f t="shared" si="0"/>
        <v>8052.4611792301139</v>
      </c>
      <c r="H16" s="80">
        <f t="shared" si="0"/>
        <v>15.588709051531607</v>
      </c>
      <c r="I16" s="80">
        <f t="shared" si="0"/>
        <v>822.25721599353915</v>
      </c>
      <c r="J16" s="80">
        <f t="shared" si="0"/>
        <v>1800.5864076991386</v>
      </c>
      <c r="K16" s="80">
        <f t="shared" si="0"/>
        <v>41.421741097268253</v>
      </c>
      <c r="L16" s="80">
        <f t="shared" si="0"/>
        <v>2679.8540738414772</v>
      </c>
      <c r="M16" s="80">
        <f t="shared" si="0"/>
        <v>21041.400477325893</v>
      </c>
      <c r="N16" s="80">
        <f t="shared" si="0"/>
        <v>5357.8674750512437</v>
      </c>
      <c r="O16" s="80">
        <f t="shared" si="0"/>
        <v>1068.7562953665033</v>
      </c>
      <c r="P16" s="80">
        <f t="shared" si="0"/>
        <v>6426.6237704177456</v>
      </c>
      <c r="Q16" s="80">
        <f t="shared" si="0"/>
        <v>8570.7989694428579</v>
      </c>
      <c r="R16" s="80">
        <f t="shared" si="0"/>
        <v>2281.8789219095793</v>
      </c>
      <c r="S16" s="80">
        <f t="shared" si="0"/>
        <v>10852.677891352436</v>
      </c>
      <c r="T16" s="80">
        <f t="shared" si="0"/>
        <v>18676.249034934317</v>
      </c>
      <c r="U16" s="80">
        <f t="shared" si="0"/>
        <v>5510.5977618141724</v>
      </c>
      <c r="V16" s="80">
        <f t="shared" si="0"/>
        <v>24186.846796748494</v>
      </c>
      <c r="W16" s="80">
        <f t="shared" si="0"/>
        <v>4131.8305783001924</v>
      </c>
      <c r="X16" s="80">
        <f t="shared" si="0"/>
        <v>6765.2541451001998</v>
      </c>
      <c r="Y16" s="80">
        <f t="shared" si="0"/>
        <v>12469.746943573147</v>
      </c>
      <c r="Z16" s="80">
        <f t="shared" si="0"/>
        <v>12665.5210377572</v>
      </c>
      <c r="AA16" s="80">
        <f t="shared" si="0"/>
        <v>6364.3375427090432</v>
      </c>
      <c r="AB16" s="80">
        <f t="shared" si="0"/>
        <v>6671.3310030160628</v>
      </c>
      <c r="AC16" s="80">
        <f t="shared" si="0"/>
        <v>3469.3562019643173</v>
      </c>
      <c r="AD16" s="80">
        <f t="shared" si="0"/>
        <v>16505.024747689422</v>
      </c>
      <c r="AE16" s="80">
        <f t="shared" si="0"/>
        <v>2417.5808264274165</v>
      </c>
      <c r="AF16" s="80">
        <f t="shared" si="0"/>
        <v>900.47312356888324</v>
      </c>
      <c r="AG16" s="80">
        <f t="shared" si="0"/>
        <v>3318.0539499963006</v>
      </c>
      <c r="AH16" s="80">
        <f t="shared" si="0"/>
        <v>129095.29559133263</v>
      </c>
      <c r="AI16" s="80">
        <f t="shared" si="0"/>
        <v>12770.989771710359</v>
      </c>
      <c r="AJ16" s="80">
        <f t="shared" si="0"/>
        <v>141866.28536304299</v>
      </c>
      <c r="AK16" s="81">
        <f t="shared" si="0"/>
        <v>0</v>
      </c>
    </row>
    <row r="17" spans="1:44" ht="14.4" x14ac:dyDescent="0.3">
      <c r="A17"/>
    </row>
    <row r="18" spans="1:44" ht="14.4" x14ac:dyDescent="0.3">
      <c r="A18"/>
    </row>
    <row r="19" spans="1:44" ht="14.4" customHeight="1" x14ac:dyDescent="0.25">
      <c r="A19" s="299" t="s">
        <v>444</v>
      </c>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row>
    <row r="20" spans="1:44" ht="14.4" customHeight="1" x14ac:dyDescent="0.25">
      <c r="A20" s="296" t="s">
        <v>520</v>
      </c>
      <c r="B20" s="296"/>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row>
    <row r="21" spans="1:44" ht="14.4" customHeight="1" x14ac:dyDescent="0.25">
      <c r="A21" s="296" t="s">
        <v>405</v>
      </c>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row>
    <row r="22" spans="1:44" ht="15" thickBot="1" x14ac:dyDescent="0.35">
      <c r="A22"/>
    </row>
    <row r="23" spans="1:44" ht="218.4" customHeight="1" thickBot="1" x14ac:dyDescent="0.3">
      <c r="A23" s="89" t="s">
        <v>20</v>
      </c>
      <c r="B23" s="90" t="s">
        <v>324</v>
      </c>
      <c r="C23" s="90" t="s">
        <v>325</v>
      </c>
      <c r="D23" s="90" t="s">
        <v>326</v>
      </c>
      <c r="E23" s="90" t="s">
        <v>327</v>
      </c>
      <c r="F23" s="90" t="s">
        <v>328</v>
      </c>
      <c r="G23" s="91" t="s">
        <v>329</v>
      </c>
      <c r="H23" s="90" t="s">
        <v>331</v>
      </c>
      <c r="I23" s="90" t="s">
        <v>334</v>
      </c>
      <c r="J23" s="90" t="s">
        <v>332</v>
      </c>
      <c r="K23" s="90" t="s">
        <v>333</v>
      </c>
      <c r="L23" s="91" t="s">
        <v>359</v>
      </c>
      <c r="M23" s="91" t="s">
        <v>344</v>
      </c>
      <c r="N23" s="92" t="s">
        <v>335</v>
      </c>
      <c r="O23" s="92" t="s">
        <v>336</v>
      </c>
      <c r="P23" s="91" t="s">
        <v>345</v>
      </c>
      <c r="Q23" s="93" t="s">
        <v>337</v>
      </c>
      <c r="R23" s="93" t="s">
        <v>338</v>
      </c>
      <c r="S23" s="91" t="s">
        <v>346</v>
      </c>
      <c r="T23" s="94" t="s">
        <v>339</v>
      </c>
      <c r="U23" s="93" t="s">
        <v>340</v>
      </c>
      <c r="V23" s="91" t="s">
        <v>347</v>
      </c>
      <c r="W23" s="91" t="s">
        <v>348</v>
      </c>
      <c r="X23" s="91" t="s">
        <v>349</v>
      </c>
      <c r="Y23" s="91" t="s">
        <v>350</v>
      </c>
      <c r="Z23" s="91" t="s">
        <v>351</v>
      </c>
      <c r="AA23" s="93" t="s">
        <v>352</v>
      </c>
      <c r="AB23" s="92" t="s">
        <v>353</v>
      </c>
      <c r="AC23" s="92" t="s">
        <v>354</v>
      </c>
      <c r="AD23" s="91" t="s">
        <v>355</v>
      </c>
      <c r="AE23" s="92" t="s">
        <v>356</v>
      </c>
      <c r="AF23" s="93" t="s">
        <v>357</v>
      </c>
      <c r="AG23" s="91" t="s">
        <v>358</v>
      </c>
      <c r="AH23" s="106" t="s">
        <v>410</v>
      </c>
    </row>
    <row r="24" spans="1:44" ht="14.4" x14ac:dyDescent="0.3">
      <c r="A24" s="111" t="s">
        <v>478</v>
      </c>
      <c r="B24" s="99">
        <f t="shared" ref="B24:AG24" si="1">B7/$AH7</f>
        <v>1.4587890578366857E-2</v>
      </c>
      <c r="C24" s="99">
        <f t="shared" si="1"/>
        <v>7.0599552044427805E-2</v>
      </c>
      <c r="D24" s="99">
        <f t="shared" si="1"/>
        <v>6.5362063463384745E-2</v>
      </c>
      <c r="E24" s="99">
        <f t="shared" si="1"/>
        <v>4.3952673941390844E-4</v>
      </c>
      <c r="F24" s="99">
        <f t="shared" si="1"/>
        <v>0</v>
      </c>
      <c r="G24" s="97">
        <f t="shared" si="1"/>
        <v>0.15098903282559331</v>
      </c>
      <c r="H24" s="99">
        <f t="shared" si="1"/>
        <v>3.1054209666484188E-7</v>
      </c>
      <c r="I24" s="99">
        <f t="shared" si="1"/>
        <v>2.9715993759396781E-2</v>
      </c>
      <c r="J24" s="99">
        <f t="shared" si="1"/>
        <v>3.8742335785684569E-2</v>
      </c>
      <c r="K24" s="99">
        <f t="shared" si="1"/>
        <v>3.1301231080503285E-4</v>
      </c>
      <c r="L24" s="97">
        <f t="shared" si="1"/>
        <v>6.8771652397983038E-2</v>
      </c>
      <c r="M24" s="97">
        <f t="shared" si="1"/>
        <v>0.11166428796339133</v>
      </c>
      <c r="N24" s="99">
        <f t="shared" si="1"/>
        <v>6.4133341583979597E-2</v>
      </c>
      <c r="O24" s="99">
        <f t="shared" si="1"/>
        <v>8.0858772881536815E-3</v>
      </c>
      <c r="P24" s="97">
        <f t="shared" si="1"/>
        <v>7.221921887213327E-2</v>
      </c>
      <c r="Q24" s="99">
        <f t="shared" si="1"/>
        <v>4.9399747736880766E-2</v>
      </c>
      <c r="R24" s="99">
        <f t="shared" si="1"/>
        <v>1.5931235588670233E-2</v>
      </c>
      <c r="S24" s="97">
        <f t="shared" si="1"/>
        <v>6.5330983325551026E-2</v>
      </c>
      <c r="T24" s="99">
        <f t="shared" si="1"/>
        <v>0.12343614745663664</v>
      </c>
      <c r="U24" s="99">
        <f t="shared" si="1"/>
        <v>3.0862769035327794E-2</v>
      </c>
      <c r="V24" s="97">
        <f t="shared" si="1"/>
        <v>0.15429891649196448</v>
      </c>
      <c r="W24" s="97">
        <f t="shared" si="1"/>
        <v>2.62832912264758E-2</v>
      </c>
      <c r="X24" s="97">
        <f t="shared" si="1"/>
        <v>1.5914594186813607E-2</v>
      </c>
      <c r="Y24" s="97">
        <f t="shared" si="1"/>
        <v>8.5617436523926976E-2</v>
      </c>
      <c r="Z24" s="97">
        <f t="shared" si="1"/>
        <v>8.8545994450080712E-2</v>
      </c>
      <c r="AA24" s="99">
        <f t="shared" si="1"/>
        <v>4.8269785929237245E-2</v>
      </c>
      <c r="AB24" s="99">
        <f t="shared" si="1"/>
        <v>5.9145875890826628E-2</v>
      </c>
      <c r="AC24" s="99">
        <f t="shared" si="1"/>
        <v>3.242648566121395E-2</v>
      </c>
      <c r="AD24" s="97">
        <f t="shared" si="1"/>
        <v>0.13984214748127785</v>
      </c>
      <c r="AE24" s="99">
        <f t="shared" si="1"/>
        <v>1.2274475943093296E-2</v>
      </c>
      <c r="AF24" s="99">
        <f t="shared" si="1"/>
        <v>8.2479683117152123E-3</v>
      </c>
      <c r="AG24" s="97">
        <f t="shared" si="1"/>
        <v>2.0522444254808522E-2</v>
      </c>
      <c r="AH24" s="105">
        <f t="shared" ref="AH24:AH33" si="2">AH7/$AH$16</f>
        <v>0.21434187166920096</v>
      </c>
      <c r="AJ24" s="98"/>
    </row>
    <row r="25" spans="1:44" ht="14.4" x14ac:dyDescent="0.3">
      <c r="A25" s="109" t="s">
        <v>479</v>
      </c>
      <c r="B25" s="100">
        <f t="shared" ref="B25:AG25" si="3">B8/$AH8</f>
        <v>6.7389446325992215E-3</v>
      </c>
      <c r="C25" s="100">
        <f t="shared" si="3"/>
        <v>3.5542439166865412E-2</v>
      </c>
      <c r="D25" s="100">
        <f t="shared" si="3"/>
        <v>5.601419963689562E-2</v>
      </c>
      <c r="E25" s="100">
        <f t="shared" si="3"/>
        <v>4.4075699982755603E-4</v>
      </c>
      <c r="F25" s="100">
        <f t="shared" si="3"/>
        <v>0</v>
      </c>
      <c r="G25" s="101">
        <f t="shared" si="3"/>
        <v>9.8736340436187814E-2</v>
      </c>
      <c r="H25" s="100">
        <f t="shared" si="3"/>
        <v>0</v>
      </c>
      <c r="I25" s="100">
        <f t="shared" si="3"/>
        <v>0</v>
      </c>
      <c r="J25" s="100">
        <f t="shared" si="3"/>
        <v>0.31707178036299527</v>
      </c>
      <c r="K25" s="100">
        <f t="shared" si="3"/>
        <v>4.6952482421699694E-7</v>
      </c>
      <c r="L25" s="101">
        <f t="shared" si="3"/>
        <v>0.31707224988781951</v>
      </c>
      <c r="M25" s="101">
        <f t="shared" si="3"/>
        <v>9.238157286318395E-2</v>
      </c>
      <c r="N25" s="100">
        <f t="shared" si="3"/>
        <v>1.7433411881100442E-2</v>
      </c>
      <c r="O25" s="100">
        <f t="shared" si="3"/>
        <v>7.7072681981550806E-3</v>
      </c>
      <c r="P25" s="101">
        <f t="shared" si="3"/>
        <v>2.5140680079255521E-2</v>
      </c>
      <c r="Q25" s="100">
        <f t="shared" si="3"/>
        <v>4.1105400900539664E-2</v>
      </c>
      <c r="R25" s="100">
        <f t="shared" si="3"/>
        <v>1.4231872742034692E-2</v>
      </c>
      <c r="S25" s="101">
        <f t="shared" si="3"/>
        <v>5.5337273642574354E-2</v>
      </c>
      <c r="T25" s="100">
        <f t="shared" si="3"/>
        <v>8.3525194012178172E-2</v>
      </c>
      <c r="U25" s="100">
        <f t="shared" si="3"/>
        <v>2.3419170315135945E-2</v>
      </c>
      <c r="V25" s="101">
        <f t="shared" si="3"/>
        <v>0.10694436432731411</v>
      </c>
      <c r="W25" s="101">
        <f t="shared" si="3"/>
        <v>2.0553721418502275E-2</v>
      </c>
      <c r="X25" s="101">
        <f t="shared" si="3"/>
        <v>6.1830670927527399E-3</v>
      </c>
      <c r="Y25" s="101">
        <f t="shared" si="3"/>
        <v>5.8167881725133812E-2</v>
      </c>
      <c r="Z25" s="101">
        <f t="shared" si="3"/>
        <v>9.1326729076505533E-2</v>
      </c>
      <c r="AA25" s="100">
        <f t="shared" si="3"/>
        <v>4.8786431584975878E-2</v>
      </c>
      <c r="AB25" s="100">
        <f t="shared" si="3"/>
        <v>4.2852103878078557E-2</v>
      </c>
      <c r="AC25" s="100">
        <f t="shared" si="3"/>
        <v>2.4607093742501508E-2</v>
      </c>
      <c r="AD25" s="101">
        <f t="shared" si="3"/>
        <v>0.11624562920555595</v>
      </c>
      <c r="AE25" s="100">
        <f t="shared" si="3"/>
        <v>9.4791203931298158E-3</v>
      </c>
      <c r="AF25" s="100">
        <f t="shared" si="3"/>
        <v>2.4313698520845913E-3</v>
      </c>
      <c r="AG25" s="101">
        <f t="shared" si="3"/>
        <v>1.1910490245214409E-2</v>
      </c>
      <c r="AH25" s="102">
        <f t="shared" si="2"/>
        <v>1.7267009312671812E-2</v>
      </c>
      <c r="AJ25" s="98"/>
    </row>
    <row r="26" spans="1:44" ht="14.4" x14ac:dyDescent="0.3">
      <c r="A26" s="109" t="s">
        <v>480</v>
      </c>
      <c r="B26" s="100">
        <f t="shared" ref="B26:AG26" si="4">B9/$AH9</f>
        <v>0.11466274918887416</v>
      </c>
      <c r="C26" s="100">
        <f t="shared" si="4"/>
        <v>0.14987556023734092</v>
      </c>
      <c r="D26" s="100">
        <f t="shared" si="4"/>
        <v>4.7488857249445293E-2</v>
      </c>
      <c r="E26" s="100">
        <f t="shared" si="4"/>
        <v>2.2583206418828446E-4</v>
      </c>
      <c r="F26" s="100">
        <f t="shared" si="4"/>
        <v>0</v>
      </c>
      <c r="G26" s="101">
        <f t="shared" si="4"/>
        <v>0.31225299873984869</v>
      </c>
      <c r="H26" s="100">
        <f t="shared" si="4"/>
        <v>7.7459572010273106E-3</v>
      </c>
      <c r="I26" s="100">
        <f t="shared" si="4"/>
        <v>0</v>
      </c>
      <c r="J26" s="100">
        <f t="shared" si="4"/>
        <v>0</v>
      </c>
      <c r="K26" s="100">
        <f t="shared" si="4"/>
        <v>1.7111455676725249E-4</v>
      </c>
      <c r="L26" s="101">
        <f t="shared" si="4"/>
        <v>7.9170717577945627E-3</v>
      </c>
      <c r="M26" s="101">
        <f t="shared" si="4"/>
        <v>0.12383683617692126</v>
      </c>
      <c r="N26" s="100">
        <f t="shared" si="4"/>
        <v>2.059541480950948E-2</v>
      </c>
      <c r="O26" s="100">
        <f t="shared" si="4"/>
        <v>3.8779090078592147E-3</v>
      </c>
      <c r="P26" s="101">
        <f t="shared" si="4"/>
        <v>2.4473323817368692E-2</v>
      </c>
      <c r="Q26" s="100">
        <f t="shared" si="4"/>
        <v>6.4231512753983228E-2</v>
      </c>
      <c r="R26" s="100">
        <f t="shared" si="4"/>
        <v>7.6861805884960435E-3</v>
      </c>
      <c r="S26" s="101">
        <f t="shared" si="4"/>
        <v>7.1917693342479272E-2</v>
      </c>
      <c r="T26" s="100">
        <f t="shared" si="4"/>
        <v>8.7826304615527429E-2</v>
      </c>
      <c r="U26" s="100">
        <f t="shared" si="4"/>
        <v>2.7002917174890784E-2</v>
      </c>
      <c r="V26" s="101">
        <f t="shared" si="4"/>
        <v>0.11482922179041821</v>
      </c>
      <c r="W26" s="101">
        <f t="shared" si="4"/>
        <v>2.331002237199966E-2</v>
      </c>
      <c r="X26" s="101">
        <f t="shared" si="4"/>
        <v>1.0387190196194343E-2</v>
      </c>
      <c r="Y26" s="101">
        <f t="shared" si="4"/>
        <v>8.8328274010616437E-2</v>
      </c>
      <c r="Z26" s="101">
        <f t="shared" si="4"/>
        <v>7.4675400290816665E-2</v>
      </c>
      <c r="AA26" s="100">
        <f t="shared" si="4"/>
        <v>5.0347769820529437E-2</v>
      </c>
      <c r="AB26" s="100">
        <f t="shared" si="4"/>
        <v>4.6912046093052474E-2</v>
      </c>
      <c r="AC26" s="100">
        <f t="shared" si="4"/>
        <v>3.0586448254135E-2</v>
      </c>
      <c r="AD26" s="101">
        <f t="shared" si="4"/>
        <v>0.12784626416771691</v>
      </c>
      <c r="AE26" s="100">
        <f t="shared" si="4"/>
        <v>1.4409605422661152E-2</v>
      </c>
      <c r="AF26" s="100">
        <f t="shared" si="4"/>
        <v>5.8160979151641971E-3</v>
      </c>
      <c r="AG26" s="101">
        <f t="shared" si="4"/>
        <v>2.0225703337825349E-2</v>
      </c>
      <c r="AH26" s="102">
        <f t="shared" si="2"/>
        <v>1.5580636043616883E-2</v>
      </c>
      <c r="AJ26" s="98"/>
    </row>
    <row r="27" spans="1:44" ht="14.4" x14ac:dyDescent="0.3">
      <c r="A27" s="109" t="s">
        <v>481</v>
      </c>
      <c r="B27" s="100">
        <f t="shared" ref="B27:AG27" si="5">B10/$AH10</f>
        <v>4.4947926339928813E-2</v>
      </c>
      <c r="C27" s="100">
        <f t="shared" si="5"/>
        <v>0.15107828217537175</v>
      </c>
      <c r="D27" s="100">
        <f t="shared" si="5"/>
        <v>3.4990863048188894E-2</v>
      </c>
      <c r="E27" s="100">
        <f t="shared" si="5"/>
        <v>6.3572431761783066E-3</v>
      </c>
      <c r="F27" s="100">
        <f t="shared" si="5"/>
        <v>0</v>
      </c>
      <c r="G27" s="101">
        <f t="shared" si="5"/>
        <v>0.23737431473966775</v>
      </c>
      <c r="H27" s="100">
        <f t="shared" si="5"/>
        <v>0</v>
      </c>
      <c r="I27" s="100">
        <f t="shared" si="5"/>
        <v>0</v>
      </c>
      <c r="J27" s="100">
        <f t="shared" si="5"/>
        <v>0</v>
      </c>
      <c r="K27" s="100">
        <f t="shared" si="5"/>
        <v>8.3401725099246354E-3</v>
      </c>
      <c r="L27" s="101">
        <f t="shared" si="5"/>
        <v>8.3401725099246354E-3</v>
      </c>
      <c r="M27" s="101">
        <f t="shared" si="5"/>
        <v>0.24906277766645912</v>
      </c>
      <c r="N27" s="100">
        <f t="shared" si="5"/>
        <v>3.1853175185297206E-2</v>
      </c>
      <c r="O27" s="100">
        <f t="shared" si="5"/>
        <v>3.3553548567813113E-3</v>
      </c>
      <c r="P27" s="101">
        <f t="shared" si="5"/>
        <v>3.5208530042078516E-2</v>
      </c>
      <c r="Q27" s="100">
        <f t="shared" si="5"/>
        <v>4.723664984806604E-2</v>
      </c>
      <c r="R27" s="100">
        <f t="shared" si="5"/>
        <v>1.4005841612773819E-2</v>
      </c>
      <c r="S27" s="101">
        <f t="shared" si="5"/>
        <v>6.1242491460839869E-2</v>
      </c>
      <c r="T27" s="100">
        <f t="shared" si="5"/>
        <v>6.9577794850528896E-2</v>
      </c>
      <c r="U27" s="100">
        <f t="shared" si="5"/>
        <v>2.5278157595592925E-2</v>
      </c>
      <c r="V27" s="101">
        <f t="shared" si="5"/>
        <v>9.4855952446121813E-2</v>
      </c>
      <c r="W27" s="101">
        <f t="shared" si="5"/>
        <v>2.0200545362342715E-2</v>
      </c>
      <c r="X27" s="101">
        <f t="shared" si="5"/>
        <v>1.0001607939748424E-2</v>
      </c>
      <c r="Y27" s="101">
        <f t="shared" si="5"/>
        <v>7.7790265461142982E-2</v>
      </c>
      <c r="Z27" s="101">
        <f t="shared" si="5"/>
        <v>7.6923212310101061E-2</v>
      </c>
      <c r="AA27" s="100">
        <f t="shared" si="5"/>
        <v>4.6282739184726675E-2</v>
      </c>
      <c r="AB27" s="100">
        <f t="shared" si="5"/>
        <v>4.0524996710866096E-2</v>
      </c>
      <c r="AC27" s="100">
        <f t="shared" si="5"/>
        <v>2.5246975701065225E-2</v>
      </c>
      <c r="AD27" s="101">
        <f t="shared" si="5"/>
        <v>0.112054711596658</v>
      </c>
      <c r="AE27" s="100">
        <f t="shared" si="5"/>
        <v>1.0436063843657084E-2</v>
      </c>
      <c r="AF27" s="100">
        <f t="shared" si="5"/>
        <v>6.5093546212581042E-3</v>
      </c>
      <c r="AG27" s="101">
        <f t="shared" si="5"/>
        <v>1.694541846491519E-2</v>
      </c>
      <c r="AH27" s="102">
        <f t="shared" si="2"/>
        <v>1.120161132057643E-2</v>
      </c>
      <c r="AJ27" s="98"/>
    </row>
    <row r="28" spans="1:44" ht="14.4" x14ac:dyDescent="0.3">
      <c r="A28" s="109" t="s">
        <v>482</v>
      </c>
      <c r="B28" s="100">
        <f t="shared" ref="B28:AG28" si="6">B11/$AH11</f>
        <v>1.1480606242341911E-2</v>
      </c>
      <c r="C28" s="100">
        <f t="shared" si="6"/>
        <v>8.3423735319969439E-2</v>
      </c>
      <c r="D28" s="100">
        <f t="shared" si="6"/>
        <v>1.9615815107088975E-2</v>
      </c>
      <c r="E28" s="100">
        <f t="shared" si="6"/>
        <v>1.1042561457125773E-3</v>
      </c>
      <c r="F28" s="100">
        <f t="shared" si="6"/>
        <v>0</v>
      </c>
      <c r="G28" s="101">
        <f t="shared" si="6"/>
        <v>0.1156244128151129</v>
      </c>
      <c r="H28" s="100">
        <f t="shared" si="6"/>
        <v>0</v>
      </c>
      <c r="I28" s="100">
        <f t="shared" si="6"/>
        <v>0</v>
      </c>
      <c r="J28" s="100">
        <f t="shared" si="6"/>
        <v>1.281423552606354E-4</v>
      </c>
      <c r="K28" s="100">
        <f t="shared" si="6"/>
        <v>1.3069592155622457E-4</v>
      </c>
      <c r="L28" s="101">
        <f t="shared" si="6"/>
        <v>2.5883827681685991E-4</v>
      </c>
      <c r="M28" s="101">
        <f t="shared" si="6"/>
        <v>8.7401573893984952E-2</v>
      </c>
      <c r="N28" s="100">
        <f t="shared" si="6"/>
        <v>0.30444939671917665</v>
      </c>
      <c r="O28" s="100">
        <f t="shared" si="6"/>
        <v>3.7614492320008253E-3</v>
      </c>
      <c r="P28" s="101">
        <f t="shared" si="6"/>
        <v>0.30821084595117748</v>
      </c>
      <c r="Q28" s="100">
        <f t="shared" si="6"/>
        <v>5.7930103196143223E-2</v>
      </c>
      <c r="R28" s="100">
        <f t="shared" si="6"/>
        <v>1.7355965263479843E-2</v>
      </c>
      <c r="S28" s="101">
        <f t="shared" si="6"/>
        <v>7.5286068459623059E-2</v>
      </c>
      <c r="T28" s="100">
        <f t="shared" si="6"/>
        <v>8.5686919640406839E-2</v>
      </c>
      <c r="U28" s="100">
        <f t="shared" si="6"/>
        <v>2.4658825926341943E-2</v>
      </c>
      <c r="V28" s="101">
        <f t="shared" si="6"/>
        <v>0.11034574556674878</v>
      </c>
      <c r="W28" s="101">
        <f t="shared" si="6"/>
        <v>2.0691659807586006E-2</v>
      </c>
      <c r="X28" s="101">
        <f t="shared" si="6"/>
        <v>9.9158802922574649E-3</v>
      </c>
      <c r="Y28" s="101">
        <f t="shared" si="6"/>
        <v>9.0256851144497649E-2</v>
      </c>
      <c r="Z28" s="101">
        <f t="shared" si="6"/>
        <v>7.4795968416565245E-2</v>
      </c>
      <c r="AA28" s="100">
        <f t="shared" si="6"/>
        <v>3.135208013343993E-2</v>
      </c>
      <c r="AB28" s="100">
        <f t="shared" si="6"/>
        <v>3.6866700135126433E-2</v>
      </c>
      <c r="AC28" s="100">
        <f t="shared" si="6"/>
        <v>2.3099746204174709E-2</v>
      </c>
      <c r="AD28" s="101">
        <f t="shared" si="6"/>
        <v>9.1318526472741079E-2</v>
      </c>
      <c r="AE28" s="100">
        <f t="shared" si="6"/>
        <v>1.2547359542070018E-2</v>
      </c>
      <c r="AF28" s="100">
        <f t="shared" si="6"/>
        <v>3.3462693608184344E-3</v>
      </c>
      <c r="AG28" s="101">
        <f t="shared" si="6"/>
        <v>1.5893628902888455E-2</v>
      </c>
      <c r="AH28" s="102">
        <f t="shared" si="2"/>
        <v>3.0558879899191142E-2</v>
      </c>
      <c r="AJ28" s="98"/>
    </row>
    <row r="29" spans="1:44" ht="14.4" x14ac:dyDescent="0.3">
      <c r="A29" s="109" t="s">
        <v>483</v>
      </c>
      <c r="B29" s="100">
        <f t="shared" ref="B29:AG29" si="7">B12/$AH12</f>
        <v>7.6336640021056293E-2</v>
      </c>
      <c r="C29" s="100">
        <f t="shared" si="7"/>
        <v>0.11486639448318964</v>
      </c>
      <c r="D29" s="100">
        <f t="shared" si="7"/>
        <v>5.6553367355409521E-2</v>
      </c>
      <c r="E29" s="100">
        <f t="shared" si="7"/>
        <v>2.5571055767242308E-4</v>
      </c>
      <c r="F29" s="100">
        <f t="shared" si="7"/>
        <v>0</v>
      </c>
      <c r="G29" s="101">
        <f t="shared" si="7"/>
        <v>0.24801211241732787</v>
      </c>
      <c r="H29" s="100">
        <f t="shared" si="7"/>
        <v>0</v>
      </c>
      <c r="I29" s="100">
        <f t="shared" si="7"/>
        <v>0</v>
      </c>
      <c r="J29" s="100">
        <f t="shared" si="7"/>
        <v>3.4896411916368469E-3</v>
      </c>
      <c r="K29" s="100">
        <f t="shared" si="7"/>
        <v>3.9063955254864532E-4</v>
      </c>
      <c r="L29" s="101">
        <f t="shared" si="7"/>
        <v>3.8802807441854921E-3</v>
      </c>
      <c r="M29" s="101">
        <f t="shared" si="7"/>
        <v>7.4891962680506907E-2</v>
      </c>
      <c r="N29" s="100">
        <f t="shared" si="7"/>
        <v>2.8956358870563182E-2</v>
      </c>
      <c r="O29" s="100">
        <f t="shared" si="7"/>
        <v>5.8121519459368321E-3</v>
      </c>
      <c r="P29" s="101">
        <f t="shared" si="7"/>
        <v>3.4768510816500009E-2</v>
      </c>
      <c r="Q29" s="100">
        <f t="shared" si="7"/>
        <v>5.287455714730719E-2</v>
      </c>
      <c r="R29" s="100">
        <f t="shared" si="7"/>
        <v>1.364184714389124E-2</v>
      </c>
      <c r="S29" s="101">
        <f t="shared" si="7"/>
        <v>6.6516404291198428E-2</v>
      </c>
      <c r="T29" s="100">
        <f t="shared" si="7"/>
        <v>0.12313053621321768</v>
      </c>
      <c r="U29" s="100">
        <f t="shared" si="7"/>
        <v>3.9199016088907988E-2</v>
      </c>
      <c r="V29" s="101">
        <f t="shared" si="7"/>
        <v>0.16232955230212567</v>
      </c>
      <c r="W29" s="101">
        <f t="shared" si="7"/>
        <v>2.971390928248762E-2</v>
      </c>
      <c r="X29" s="101">
        <f t="shared" si="7"/>
        <v>1.2664207285918667E-2</v>
      </c>
      <c r="Y29" s="101">
        <f t="shared" si="7"/>
        <v>0.11625784933903885</v>
      </c>
      <c r="Z29" s="101">
        <f t="shared" si="7"/>
        <v>8.2890419821064043E-2</v>
      </c>
      <c r="AA29" s="100">
        <f t="shared" si="7"/>
        <v>6.0824722628128443E-2</v>
      </c>
      <c r="AB29" s="100">
        <f t="shared" si="7"/>
        <v>4.779117029431193E-2</v>
      </c>
      <c r="AC29" s="100">
        <f t="shared" si="7"/>
        <v>3.1308031989960884E-2</v>
      </c>
      <c r="AD29" s="101">
        <f t="shared" si="7"/>
        <v>0.13992392491240124</v>
      </c>
      <c r="AE29" s="100">
        <f t="shared" si="7"/>
        <v>1.530601507955813E-2</v>
      </c>
      <c r="AF29" s="100">
        <f t="shared" si="7"/>
        <v>1.2844851027687162E-2</v>
      </c>
      <c r="AG29" s="101">
        <f t="shared" si="7"/>
        <v>2.8150866107245296E-2</v>
      </c>
      <c r="AH29" s="102">
        <f t="shared" si="2"/>
        <v>1.4112006911508847E-2</v>
      </c>
      <c r="AJ29" s="98"/>
      <c r="AQ29"/>
      <c r="AR29"/>
    </row>
    <row r="30" spans="1:44" ht="14.4" x14ac:dyDescent="0.3">
      <c r="A30" s="109" t="s">
        <v>484</v>
      </c>
      <c r="B30" s="100">
        <f t="shared" ref="B30:AG30" si="8">B13/$AH13</f>
        <v>0.20428709740706241</v>
      </c>
      <c r="C30" s="100">
        <f t="shared" si="8"/>
        <v>0.13926802226053037</v>
      </c>
      <c r="D30" s="100">
        <f t="shared" si="8"/>
        <v>2.0283659475500562E-2</v>
      </c>
      <c r="E30" s="100">
        <f t="shared" si="8"/>
        <v>1.7561120315619308E-3</v>
      </c>
      <c r="F30" s="100">
        <f t="shared" si="8"/>
        <v>0</v>
      </c>
      <c r="G30" s="101">
        <f t="shared" si="8"/>
        <v>0.36559489117465527</v>
      </c>
      <c r="H30" s="100">
        <f t="shared" si="8"/>
        <v>0</v>
      </c>
      <c r="I30" s="100">
        <f t="shared" si="8"/>
        <v>0</v>
      </c>
      <c r="J30" s="100">
        <f t="shared" si="8"/>
        <v>0</v>
      </c>
      <c r="K30" s="100">
        <f t="shared" si="8"/>
        <v>0</v>
      </c>
      <c r="L30" s="101">
        <f t="shared" si="8"/>
        <v>0</v>
      </c>
      <c r="M30" s="101">
        <f t="shared" si="8"/>
        <v>6.4934066763617904E-2</v>
      </c>
      <c r="N30" s="100">
        <f t="shared" si="8"/>
        <v>2.0858852010655602E-2</v>
      </c>
      <c r="O30" s="100">
        <f t="shared" si="8"/>
        <v>5.2093975884293046E-3</v>
      </c>
      <c r="P30" s="101">
        <f t="shared" si="8"/>
        <v>2.6068249599084912E-2</v>
      </c>
      <c r="Q30" s="100">
        <f t="shared" si="8"/>
        <v>3.2516553163575636E-2</v>
      </c>
      <c r="R30" s="100">
        <f t="shared" si="8"/>
        <v>2.0862222917369132E-2</v>
      </c>
      <c r="S30" s="101">
        <f t="shared" si="8"/>
        <v>5.3378776080944761E-2</v>
      </c>
      <c r="T30" s="100">
        <f t="shared" si="8"/>
        <v>0.10976305452807465</v>
      </c>
      <c r="U30" s="100">
        <f t="shared" si="8"/>
        <v>2.672284141968671E-2</v>
      </c>
      <c r="V30" s="101">
        <f t="shared" si="8"/>
        <v>0.13648589594776137</v>
      </c>
      <c r="W30" s="101">
        <f t="shared" si="8"/>
        <v>2.5250596418341143E-2</v>
      </c>
      <c r="X30" s="101">
        <f t="shared" si="8"/>
        <v>1.6621271816547413E-2</v>
      </c>
      <c r="Y30" s="101">
        <f t="shared" si="8"/>
        <v>8.5585756882386968E-2</v>
      </c>
      <c r="Z30" s="101">
        <f t="shared" si="8"/>
        <v>7.5125732215810509E-2</v>
      </c>
      <c r="AA30" s="100">
        <f t="shared" si="8"/>
        <v>5.4802261016767884E-2</v>
      </c>
      <c r="AB30" s="100">
        <f t="shared" si="8"/>
        <v>4.4834333234411348E-2</v>
      </c>
      <c r="AC30" s="100">
        <f t="shared" si="8"/>
        <v>3.1649993231775704E-2</v>
      </c>
      <c r="AD30" s="101">
        <f t="shared" si="8"/>
        <v>0.13128658748295494</v>
      </c>
      <c r="AE30" s="100">
        <f t="shared" si="8"/>
        <v>1.390238960530351E-2</v>
      </c>
      <c r="AF30" s="100">
        <f t="shared" si="8"/>
        <v>5.7657860125912858E-3</v>
      </c>
      <c r="AG30" s="101">
        <f t="shared" si="8"/>
        <v>1.9668175617894797E-2</v>
      </c>
      <c r="AH30" s="102">
        <f t="shared" si="2"/>
        <v>1.4289266894713522E-2</v>
      </c>
      <c r="AJ30" s="98"/>
      <c r="AQ30"/>
      <c r="AR30"/>
    </row>
    <row r="31" spans="1:44" ht="14.4" x14ac:dyDescent="0.3">
      <c r="A31" s="109" t="s">
        <v>485</v>
      </c>
      <c r="B31" s="100">
        <f t="shared" ref="B31:AG31" si="9">B14/$AH14</f>
        <v>0</v>
      </c>
      <c r="C31" s="100">
        <f t="shared" si="9"/>
        <v>0.19584914415034246</v>
      </c>
      <c r="D31" s="100">
        <f t="shared" si="9"/>
        <v>3.9244141081166306E-2</v>
      </c>
      <c r="E31" s="100">
        <f t="shared" si="9"/>
        <v>4.0080334905287518E-4</v>
      </c>
      <c r="F31" s="100">
        <f t="shared" si="9"/>
        <v>0</v>
      </c>
      <c r="G31" s="101">
        <f t="shared" si="9"/>
        <v>0.23549408858056164</v>
      </c>
      <c r="H31" s="100">
        <f t="shared" si="9"/>
        <v>0</v>
      </c>
      <c r="I31" s="100">
        <f t="shared" si="9"/>
        <v>0</v>
      </c>
      <c r="J31" s="100">
        <f t="shared" si="9"/>
        <v>0</v>
      </c>
      <c r="K31" s="100">
        <f t="shared" si="9"/>
        <v>1.1856232853860591E-4</v>
      </c>
      <c r="L31" s="101">
        <f t="shared" si="9"/>
        <v>1.1856232853860591E-4</v>
      </c>
      <c r="M31" s="101">
        <f t="shared" si="9"/>
        <v>2.7548766205338374E-2</v>
      </c>
      <c r="N31" s="100">
        <f t="shared" si="9"/>
        <v>2.2927917875458181E-2</v>
      </c>
      <c r="O31" s="100">
        <f t="shared" si="9"/>
        <v>3.0434046763948728E-3</v>
      </c>
      <c r="P31" s="101">
        <f t="shared" si="9"/>
        <v>2.5971322551853051E-2</v>
      </c>
      <c r="Q31" s="100">
        <f t="shared" si="9"/>
        <v>4.7991953342636187E-2</v>
      </c>
      <c r="R31" s="100">
        <f t="shared" si="9"/>
        <v>1.1658623076058884E-3</v>
      </c>
      <c r="S31" s="101">
        <f t="shared" si="9"/>
        <v>4.9157815650242076E-2</v>
      </c>
      <c r="T31" s="100">
        <f t="shared" si="9"/>
        <v>0.18557330883502979</v>
      </c>
      <c r="U31" s="100">
        <f t="shared" si="9"/>
        <v>4.8154703359323717E-2</v>
      </c>
      <c r="V31" s="101">
        <f t="shared" si="9"/>
        <v>0.23372801219435349</v>
      </c>
      <c r="W31" s="101">
        <f t="shared" si="9"/>
        <v>2.8904382471030141E-2</v>
      </c>
      <c r="X31" s="101">
        <f t="shared" si="9"/>
        <v>1.3666055391576634E-2</v>
      </c>
      <c r="Y31" s="101">
        <f t="shared" si="9"/>
        <v>6.5067629550892195E-2</v>
      </c>
      <c r="Z31" s="101">
        <f t="shared" si="9"/>
        <v>9.3278954980461196E-2</v>
      </c>
      <c r="AA31" s="100">
        <f t="shared" si="9"/>
        <v>5.968295763025467E-2</v>
      </c>
      <c r="AB31" s="100">
        <f t="shared" si="9"/>
        <v>0.10128943325589153</v>
      </c>
      <c r="AC31" s="100">
        <f t="shared" si="9"/>
        <v>4.2844495892328929E-2</v>
      </c>
      <c r="AD31" s="101">
        <f t="shared" si="9"/>
        <v>0.20381688677847512</v>
      </c>
      <c r="AE31" s="100">
        <f t="shared" si="9"/>
        <v>1.2511658448950818E-2</v>
      </c>
      <c r="AF31" s="100">
        <f t="shared" si="9"/>
        <v>1.0735864867726779E-2</v>
      </c>
      <c r="AG31" s="101">
        <f t="shared" si="9"/>
        <v>2.3247523316677596E-2</v>
      </c>
      <c r="AH31" s="102">
        <f t="shared" si="2"/>
        <v>1.3284361810655834E-2</v>
      </c>
      <c r="AJ31" s="98"/>
      <c r="AQ31"/>
      <c r="AR31"/>
    </row>
    <row r="32" spans="1:44" ht="14.4" x14ac:dyDescent="0.3">
      <c r="A32" s="109" t="s">
        <v>486</v>
      </c>
      <c r="B32" s="100">
        <f t="shared" ref="B32:AG32" si="10">B15/$AH15</f>
        <v>2.6958474018751475E-4</v>
      </c>
      <c r="C32" s="100">
        <f t="shared" si="10"/>
        <v>9.9023826700345521E-4</v>
      </c>
      <c r="D32" s="100">
        <f t="shared" si="10"/>
        <v>6.789486582930159E-3</v>
      </c>
      <c r="E32" s="100">
        <f t="shared" si="10"/>
        <v>1.5206589275214499E-5</v>
      </c>
      <c r="F32" s="100">
        <f t="shared" si="10"/>
        <v>0</v>
      </c>
      <c r="G32" s="101">
        <f t="shared" si="10"/>
        <v>8.0645161793963423E-3</v>
      </c>
      <c r="H32" s="100">
        <f t="shared" si="10"/>
        <v>0</v>
      </c>
      <c r="I32" s="100">
        <f t="shared" si="10"/>
        <v>0</v>
      </c>
      <c r="J32" s="100">
        <f t="shared" si="10"/>
        <v>1.7267538338492264E-4</v>
      </c>
      <c r="K32" s="100">
        <f t="shared" si="10"/>
        <v>2.1900014232417223E-4</v>
      </c>
      <c r="L32" s="101">
        <f t="shared" si="10"/>
        <v>3.9167552570909487E-4</v>
      </c>
      <c r="M32" s="101">
        <f t="shared" si="10"/>
        <v>0.19080905565604578</v>
      </c>
      <c r="N32" s="100">
        <f t="shared" si="10"/>
        <v>2.4595142422895962E-2</v>
      </c>
      <c r="O32" s="100">
        <f t="shared" si="10"/>
        <v>8.967840183460361E-3</v>
      </c>
      <c r="P32" s="101">
        <f t="shared" si="10"/>
        <v>3.3562982606356317E-2</v>
      </c>
      <c r="Q32" s="100">
        <f t="shared" si="10"/>
        <v>7.4614871870246194E-2</v>
      </c>
      <c r="R32" s="100">
        <f t="shared" si="10"/>
        <v>1.8976695576734395E-2</v>
      </c>
      <c r="S32" s="101">
        <f t="shared" si="10"/>
        <v>9.3591567446980564E-2</v>
      </c>
      <c r="T32" s="100">
        <f t="shared" si="10"/>
        <v>0.15870719977278819</v>
      </c>
      <c r="U32" s="100">
        <f t="shared" si="10"/>
        <v>4.875455307781932E-2</v>
      </c>
      <c r="V32" s="101">
        <f t="shared" si="10"/>
        <v>0.20746175285060753</v>
      </c>
      <c r="W32" s="101">
        <f t="shared" si="10"/>
        <v>3.5304614160549523E-2</v>
      </c>
      <c r="X32" s="101">
        <f t="shared" si="10"/>
        <v>7.1280358479591452E-2</v>
      </c>
      <c r="Y32" s="101">
        <f t="shared" si="10"/>
        <v>0.10234165433328793</v>
      </c>
      <c r="Z32" s="101">
        <f t="shared" si="10"/>
        <v>0.10421913669717267</v>
      </c>
      <c r="AA32" s="100">
        <f t="shared" si="10"/>
        <v>4.9921436298270241E-2</v>
      </c>
      <c r="AB32" s="100">
        <f t="shared" si="10"/>
        <v>4.9730895514587446E-2</v>
      </c>
      <c r="AC32" s="100">
        <f t="shared" si="10"/>
        <v>2.4755777610944531E-2</v>
      </c>
      <c r="AD32" s="101">
        <f t="shared" si="10"/>
        <v>0.12440810942380222</v>
      </c>
      <c r="AE32" s="100">
        <f t="shared" si="10"/>
        <v>2.1851752880655016E-2</v>
      </c>
      <c r="AF32" s="100">
        <f t="shared" si="10"/>
        <v>6.7128237598453201E-3</v>
      </c>
      <c r="AG32" s="101">
        <f t="shared" si="10"/>
        <v>2.8564576640500342E-2</v>
      </c>
      <c r="AH32" s="102">
        <f t="shared" si="2"/>
        <v>0.66936435613786471</v>
      </c>
      <c r="AJ32" s="98"/>
      <c r="AQ32"/>
      <c r="AR32"/>
    </row>
    <row r="33" spans="1:44" ht="15" thickBot="1" x14ac:dyDescent="0.35">
      <c r="A33" s="202" t="s">
        <v>330</v>
      </c>
      <c r="B33" s="103">
        <f t="shared" ref="B33:AG33" si="11">B16/$AH16</f>
        <v>1.0060825886343685E-2</v>
      </c>
      <c r="C33" s="103">
        <f t="shared" si="11"/>
        <v>2.9198558796526865E-2</v>
      </c>
      <c r="D33" s="103">
        <f t="shared" si="11"/>
        <v>2.2862216531221509E-2</v>
      </c>
      <c r="E33" s="103">
        <f t="shared" si="11"/>
        <v>2.544996526753158E-4</v>
      </c>
      <c r="F33" s="103">
        <f t="shared" si="11"/>
        <v>0</v>
      </c>
      <c r="G33" s="103">
        <f t="shared" si="11"/>
        <v>6.2376100866767377E-2</v>
      </c>
      <c r="H33" s="103">
        <f t="shared" si="11"/>
        <v>1.2075350213287108E-4</v>
      </c>
      <c r="I33" s="103">
        <f t="shared" si="11"/>
        <v>6.3693817208994013E-3</v>
      </c>
      <c r="J33" s="103">
        <f t="shared" si="11"/>
        <v>1.3947730623733346E-2</v>
      </c>
      <c r="K33" s="103">
        <f t="shared" si="11"/>
        <v>3.2086173944241916E-4</v>
      </c>
      <c r="L33" s="103">
        <f t="shared" si="11"/>
        <v>2.0758727586208035E-2</v>
      </c>
      <c r="M33" s="103">
        <f t="shared" si="11"/>
        <v>0.16299122583006501</v>
      </c>
      <c r="N33" s="103">
        <f t="shared" si="11"/>
        <v>4.1503196925256253E-2</v>
      </c>
      <c r="O33" s="103">
        <f t="shared" si="11"/>
        <v>8.2788167490609847E-3</v>
      </c>
      <c r="P33" s="103">
        <f t="shared" si="11"/>
        <v>4.9782013674317227E-2</v>
      </c>
      <c r="Q33" s="103">
        <f t="shared" si="11"/>
        <v>6.6391257173110313E-2</v>
      </c>
      <c r="R33" s="103">
        <f t="shared" si="11"/>
        <v>1.7675926233076327E-2</v>
      </c>
      <c r="S33" s="103">
        <f t="shared" si="11"/>
        <v>8.406718340618663E-2</v>
      </c>
      <c r="T33" s="103">
        <f t="shared" si="11"/>
        <v>0.14467025269500391</v>
      </c>
      <c r="U33" s="103">
        <f t="shared" si="11"/>
        <v>4.2686278663931036E-2</v>
      </c>
      <c r="V33" s="103">
        <f t="shared" si="11"/>
        <v>0.18735653135893499</v>
      </c>
      <c r="W33" s="103">
        <f t="shared" si="11"/>
        <v>3.2006050719152628E-2</v>
      </c>
      <c r="X33" s="103">
        <f t="shared" si="11"/>
        <v>5.240511758473726E-2</v>
      </c>
      <c r="Y33" s="103">
        <f t="shared" si="11"/>
        <v>9.6593349017517247E-2</v>
      </c>
      <c r="Z33" s="103">
        <f t="shared" si="11"/>
        <v>9.810985737118956E-2</v>
      </c>
      <c r="AA33" s="103">
        <f t="shared" si="11"/>
        <v>4.9299531122002721E-2</v>
      </c>
      <c r="AB33" s="103">
        <f t="shared" si="11"/>
        <v>5.1677568670937465E-2</v>
      </c>
      <c r="AC33" s="103">
        <f t="shared" si="11"/>
        <v>2.6874381332585504E-2</v>
      </c>
      <c r="AD33" s="103">
        <f t="shared" si="11"/>
        <v>0.12785148112552569</v>
      </c>
      <c r="AE33" s="103">
        <f t="shared" si="11"/>
        <v>1.8727102450584815E-2</v>
      </c>
      <c r="AF33" s="103">
        <f t="shared" si="11"/>
        <v>6.9752590088134891E-3</v>
      </c>
      <c r="AG33" s="103">
        <f t="shared" si="11"/>
        <v>2.5702361459398311E-2</v>
      </c>
      <c r="AH33" s="104">
        <f t="shared" si="2"/>
        <v>1</v>
      </c>
      <c r="AJ33" s="98"/>
      <c r="AQ33"/>
      <c r="AR33"/>
    </row>
    <row r="34" spans="1:44" ht="14.4" x14ac:dyDescent="0.3">
      <c r="A34"/>
      <c r="AQ34"/>
      <c r="AR34"/>
    </row>
    <row r="35" spans="1:44" ht="14.4" x14ac:dyDescent="0.3">
      <c r="A35"/>
      <c r="AQ35"/>
      <c r="AR35"/>
    </row>
    <row r="36" spans="1:44" ht="14.4" x14ac:dyDescent="0.3">
      <c r="A36"/>
      <c r="AQ36"/>
      <c r="AR36"/>
    </row>
    <row r="37" spans="1:44" ht="14.4" x14ac:dyDescent="0.3">
      <c r="A37"/>
      <c r="I37" s="70" t="s">
        <v>409</v>
      </c>
      <c r="AQ37"/>
      <c r="AR37"/>
    </row>
    <row r="38" spans="1:44" ht="14.4" x14ac:dyDescent="0.3">
      <c r="A38"/>
      <c r="AQ38"/>
      <c r="AR38"/>
    </row>
    <row r="39" spans="1:44" ht="14.4" x14ac:dyDescent="0.3">
      <c r="A39"/>
      <c r="AQ39"/>
      <c r="AR39"/>
    </row>
    <row r="40" spans="1:44" ht="14.4" x14ac:dyDescent="0.3">
      <c r="A40"/>
      <c r="AQ40"/>
      <c r="AR40"/>
    </row>
    <row r="41" spans="1:44" ht="14.4" x14ac:dyDescent="0.3">
      <c r="A41"/>
      <c r="AQ41"/>
      <c r="AR41"/>
    </row>
    <row r="42" spans="1:44" ht="14.4" x14ac:dyDescent="0.3">
      <c r="A42"/>
      <c r="AQ42"/>
      <c r="AR42"/>
    </row>
    <row r="43" spans="1:44" ht="14.4" x14ac:dyDescent="0.3">
      <c r="A43"/>
      <c r="AQ43"/>
      <c r="AR43"/>
    </row>
    <row r="44" spans="1:44" ht="14.4" x14ac:dyDescent="0.3">
      <c r="A44"/>
      <c r="AQ44"/>
      <c r="AR44"/>
    </row>
    <row r="45" spans="1:44" ht="14.4" x14ac:dyDescent="0.3">
      <c r="A45"/>
      <c r="AQ45"/>
      <c r="AR45"/>
    </row>
    <row r="46" spans="1:44" ht="14.4" x14ac:dyDescent="0.3">
      <c r="A46"/>
      <c r="AQ46"/>
      <c r="AR46"/>
    </row>
    <row r="47" spans="1:44" ht="14.4" x14ac:dyDescent="0.3">
      <c r="A47"/>
      <c r="AQ47"/>
      <c r="AR47"/>
    </row>
    <row r="48" spans="1:44" ht="14.4" x14ac:dyDescent="0.3">
      <c r="A48"/>
      <c r="AQ48"/>
      <c r="AR48"/>
    </row>
    <row r="49" spans="1:44" ht="14.4" x14ac:dyDescent="0.3">
      <c r="A49"/>
      <c r="AQ49"/>
      <c r="AR49"/>
    </row>
    <row r="50" spans="1:44" ht="14.4" x14ac:dyDescent="0.3">
      <c r="A50"/>
      <c r="AQ50"/>
      <c r="AR50"/>
    </row>
    <row r="51" spans="1:44" ht="14.4" x14ac:dyDescent="0.3">
      <c r="A51"/>
      <c r="AQ51"/>
      <c r="AR51"/>
    </row>
    <row r="52" spans="1:44" ht="14.4" x14ac:dyDescent="0.3">
      <c r="A52"/>
      <c r="AQ52"/>
      <c r="AR52"/>
    </row>
    <row r="53" spans="1:44" ht="14.4" x14ac:dyDescent="0.3">
      <c r="A53"/>
      <c r="AQ53"/>
      <c r="AR53"/>
    </row>
    <row r="54" spans="1:44" ht="14.4" x14ac:dyDescent="0.3">
      <c r="A54"/>
      <c r="AQ54"/>
      <c r="AR54"/>
    </row>
    <row r="55" spans="1:44" ht="14.4" x14ac:dyDescent="0.3">
      <c r="A55"/>
      <c r="AQ55"/>
      <c r="AR55"/>
    </row>
    <row r="56" spans="1:44" ht="14.4" x14ac:dyDescent="0.3">
      <c r="A56"/>
      <c r="AQ56"/>
      <c r="AR56"/>
    </row>
    <row r="57" spans="1:44" ht="14.4" x14ac:dyDescent="0.3">
      <c r="A57"/>
      <c r="AQ57"/>
      <c r="AR57"/>
    </row>
    <row r="58" spans="1:44" ht="14.4" x14ac:dyDescent="0.3">
      <c r="A58"/>
      <c r="AQ58"/>
      <c r="AR58"/>
    </row>
    <row r="59" spans="1:44" ht="14.4" x14ac:dyDescent="0.3">
      <c r="A59"/>
      <c r="AQ59"/>
      <c r="AR59"/>
    </row>
    <row r="60" spans="1:44" ht="14.4" x14ac:dyDescent="0.3">
      <c r="A60"/>
      <c r="AQ60"/>
      <c r="AR60"/>
    </row>
    <row r="61" spans="1:44" ht="14.4" x14ac:dyDescent="0.3">
      <c r="A61"/>
      <c r="AQ61"/>
      <c r="AR61"/>
    </row>
    <row r="62" spans="1:44" ht="14.4" x14ac:dyDescent="0.3">
      <c r="A62"/>
      <c r="AQ62"/>
      <c r="AR62"/>
    </row>
    <row r="63" spans="1:44" ht="14.4" x14ac:dyDescent="0.3">
      <c r="A63"/>
      <c r="AQ63"/>
      <c r="AR63"/>
    </row>
    <row r="64" spans="1:44" ht="14.4" x14ac:dyDescent="0.3">
      <c r="A64"/>
      <c r="AQ64"/>
      <c r="AR64"/>
    </row>
    <row r="65" spans="1:44" ht="14.4" x14ac:dyDescent="0.3">
      <c r="A65"/>
      <c r="AQ65"/>
      <c r="AR65"/>
    </row>
    <row r="66" spans="1:44" ht="14.4" x14ac:dyDescent="0.3">
      <c r="A66"/>
      <c r="AQ66"/>
      <c r="AR66"/>
    </row>
    <row r="67" spans="1:44" ht="14.4" x14ac:dyDescent="0.3">
      <c r="A67"/>
      <c r="AQ67"/>
      <c r="AR67"/>
    </row>
    <row r="68" spans="1:44" ht="14.4" x14ac:dyDescent="0.3">
      <c r="A68"/>
      <c r="AQ68"/>
      <c r="AR68"/>
    </row>
    <row r="69" spans="1:44" ht="14.4" x14ac:dyDescent="0.3">
      <c r="A69"/>
      <c r="AQ69"/>
      <c r="AR69"/>
    </row>
    <row r="70" spans="1:44" ht="14.4" x14ac:dyDescent="0.3">
      <c r="A70"/>
      <c r="AQ70"/>
      <c r="AR70"/>
    </row>
    <row r="71" spans="1:44" ht="14.4" x14ac:dyDescent="0.3">
      <c r="A71"/>
      <c r="AQ71"/>
      <c r="AR71"/>
    </row>
    <row r="72" spans="1:44" ht="14.4" x14ac:dyDescent="0.3">
      <c r="A72"/>
      <c r="AQ72"/>
      <c r="AR72"/>
    </row>
    <row r="73" spans="1:44" ht="14.4" x14ac:dyDescent="0.3">
      <c r="A73"/>
      <c r="AQ73"/>
      <c r="AR73"/>
    </row>
    <row r="74" spans="1:44" ht="14.4" x14ac:dyDescent="0.3">
      <c r="A74"/>
      <c r="AQ74"/>
      <c r="AR74"/>
    </row>
    <row r="75" spans="1:44" ht="14.4" x14ac:dyDescent="0.3">
      <c r="A75"/>
      <c r="AQ75"/>
      <c r="AR75"/>
    </row>
    <row r="76" spans="1:44" ht="14.4" x14ac:dyDescent="0.3">
      <c r="A76"/>
      <c r="AQ76"/>
      <c r="AR76"/>
    </row>
    <row r="77" spans="1:44" ht="14.4" x14ac:dyDescent="0.3">
      <c r="A77"/>
      <c r="AQ77"/>
      <c r="AR77"/>
    </row>
    <row r="78" spans="1:44" ht="14.4" x14ac:dyDescent="0.3">
      <c r="A78"/>
      <c r="AQ78"/>
      <c r="AR78"/>
    </row>
    <row r="79" spans="1:44" ht="14.4" x14ac:dyDescent="0.3">
      <c r="A79"/>
      <c r="AQ79"/>
      <c r="AR79"/>
    </row>
    <row r="80" spans="1:44" ht="14.4" x14ac:dyDescent="0.3">
      <c r="A80"/>
      <c r="AQ80"/>
      <c r="AR80"/>
    </row>
    <row r="81" spans="1:44" ht="14.4" x14ac:dyDescent="0.3">
      <c r="A81"/>
      <c r="AQ81"/>
      <c r="AR81"/>
    </row>
    <row r="82" spans="1:44" ht="14.4" x14ac:dyDescent="0.3">
      <c r="A82"/>
      <c r="AQ82"/>
      <c r="AR82"/>
    </row>
    <row r="83" spans="1:44" ht="14.4" x14ac:dyDescent="0.3">
      <c r="A83"/>
      <c r="AQ83"/>
      <c r="AR83"/>
    </row>
    <row r="84" spans="1:44" ht="14.4" x14ac:dyDescent="0.3">
      <c r="A84"/>
      <c r="AQ84"/>
      <c r="AR84"/>
    </row>
    <row r="85" spans="1:44" ht="14.4" x14ac:dyDescent="0.3">
      <c r="A85"/>
      <c r="AQ85"/>
      <c r="AR85"/>
    </row>
    <row r="86" spans="1:44" ht="14.4" x14ac:dyDescent="0.3">
      <c r="A86"/>
      <c r="AQ86"/>
      <c r="AR86"/>
    </row>
    <row r="87" spans="1:44" ht="14.4" x14ac:dyDescent="0.3">
      <c r="A87"/>
      <c r="AQ87"/>
      <c r="AR87"/>
    </row>
    <row r="88" spans="1:44" ht="14.4" x14ac:dyDescent="0.3">
      <c r="A88"/>
      <c r="AQ88"/>
      <c r="AR88"/>
    </row>
    <row r="89" spans="1:44" ht="14.4" x14ac:dyDescent="0.3">
      <c r="A89"/>
      <c r="AQ89"/>
      <c r="AR89"/>
    </row>
    <row r="90" spans="1:44" ht="14.4" x14ac:dyDescent="0.3">
      <c r="A90"/>
      <c r="AQ90"/>
      <c r="AR90"/>
    </row>
    <row r="91" spans="1:44" ht="14.4" x14ac:dyDescent="0.3">
      <c r="A91"/>
      <c r="AQ91"/>
      <c r="AR91"/>
    </row>
    <row r="92" spans="1:44" ht="14.4" x14ac:dyDescent="0.3">
      <c r="A92"/>
      <c r="AQ92"/>
      <c r="AR92"/>
    </row>
    <row r="93" spans="1:44" ht="14.4" x14ac:dyDescent="0.3">
      <c r="A93"/>
      <c r="AQ93"/>
      <c r="AR93"/>
    </row>
    <row r="94" spans="1:44" ht="14.4" x14ac:dyDescent="0.3">
      <c r="A94"/>
      <c r="AQ94"/>
      <c r="AR94"/>
    </row>
    <row r="95" spans="1:44" ht="14.4" x14ac:dyDescent="0.3">
      <c r="A95"/>
      <c r="AQ95"/>
      <c r="AR95"/>
    </row>
    <row r="96" spans="1:44" ht="14.4" x14ac:dyDescent="0.3">
      <c r="A96"/>
      <c r="AQ96"/>
      <c r="AR96"/>
    </row>
    <row r="97" spans="1:44" ht="14.4" x14ac:dyDescent="0.3">
      <c r="A97"/>
      <c r="AQ97"/>
      <c r="AR97"/>
    </row>
    <row r="98" spans="1:44" ht="14.4" x14ac:dyDescent="0.3">
      <c r="A98"/>
      <c r="AQ98"/>
      <c r="AR98"/>
    </row>
    <row r="99" spans="1:44" ht="14.4" x14ac:dyDescent="0.3">
      <c r="A99"/>
      <c r="AQ99"/>
      <c r="AR99"/>
    </row>
    <row r="100" spans="1:44" ht="14.4" x14ac:dyDescent="0.3">
      <c r="A100"/>
      <c r="AQ100"/>
      <c r="AR100"/>
    </row>
    <row r="101" spans="1:44" ht="14.4" x14ac:dyDescent="0.3">
      <c r="A101"/>
      <c r="AQ101"/>
      <c r="AR101"/>
    </row>
    <row r="102" spans="1:44" ht="14.4" x14ac:dyDescent="0.3">
      <c r="A102"/>
      <c r="AQ102"/>
      <c r="AR102"/>
    </row>
    <row r="103" spans="1:44" ht="14.4" x14ac:dyDescent="0.3">
      <c r="A103"/>
      <c r="AQ103"/>
      <c r="AR103"/>
    </row>
    <row r="104" spans="1:44" ht="14.4" x14ac:dyDescent="0.3">
      <c r="A104"/>
      <c r="AQ104"/>
      <c r="AR104"/>
    </row>
    <row r="105" spans="1:44" ht="14.4" x14ac:dyDescent="0.3">
      <c r="A105"/>
      <c r="AQ105"/>
      <c r="AR105"/>
    </row>
    <row r="106" spans="1:44" ht="14.4" x14ac:dyDescent="0.3">
      <c r="A106"/>
      <c r="AQ106"/>
      <c r="AR106"/>
    </row>
    <row r="107" spans="1:44" ht="14.4" x14ac:dyDescent="0.3">
      <c r="A107"/>
      <c r="AQ107"/>
      <c r="AR107"/>
    </row>
    <row r="108" spans="1:44" ht="14.4" x14ac:dyDescent="0.3">
      <c r="A108"/>
      <c r="AQ108"/>
      <c r="AR108"/>
    </row>
    <row r="109" spans="1:44" ht="14.4" x14ac:dyDescent="0.3">
      <c r="A109"/>
      <c r="AQ109"/>
      <c r="AR109"/>
    </row>
    <row r="110" spans="1:44" ht="14.4" x14ac:dyDescent="0.3">
      <c r="A110"/>
      <c r="AQ110"/>
      <c r="AR110"/>
    </row>
    <row r="111" spans="1:44" ht="14.4" x14ac:dyDescent="0.3">
      <c r="A111"/>
      <c r="AQ111"/>
      <c r="AR111"/>
    </row>
    <row r="112" spans="1:44" ht="14.4" x14ac:dyDescent="0.3">
      <c r="A112"/>
      <c r="AQ112"/>
      <c r="AR112"/>
    </row>
    <row r="113" spans="1:44" ht="14.4" x14ac:dyDescent="0.3">
      <c r="A113"/>
      <c r="AQ113"/>
      <c r="AR113"/>
    </row>
    <row r="114" spans="1:44" ht="14.4" x14ac:dyDescent="0.3">
      <c r="A114"/>
      <c r="AQ114"/>
      <c r="AR114"/>
    </row>
    <row r="115" spans="1:44" ht="14.4" x14ac:dyDescent="0.3">
      <c r="A115"/>
      <c r="AQ115"/>
      <c r="AR115"/>
    </row>
    <row r="116" spans="1:44" ht="14.4" x14ac:dyDescent="0.3">
      <c r="A116"/>
    </row>
    <row r="117" spans="1:44" ht="14.4" x14ac:dyDescent="0.3">
      <c r="A117"/>
    </row>
    <row r="118" spans="1:44" ht="14.4" x14ac:dyDescent="0.3">
      <c r="A118"/>
    </row>
    <row r="119" spans="1:44" ht="14.4" x14ac:dyDescent="0.3">
      <c r="A119"/>
    </row>
    <row r="120" spans="1:44" ht="14.4" x14ac:dyDescent="0.3">
      <c r="A120"/>
    </row>
    <row r="121" spans="1:44" ht="14.4" x14ac:dyDescent="0.3">
      <c r="A121"/>
    </row>
    <row r="122" spans="1:44" ht="14.4" x14ac:dyDescent="0.3">
      <c r="A122"/>
    </row>
    <row r="123" spans="1:44" ht="14.4" x14ac:dyDescent="0.3">
      <c r="A123"/>
    </row>
    <row r="124" spans="1:44" ht="14.4" x14ac:dyDescent="0.3">
      <c r="A124"/>
    </row>
    <row r="125" spans="1:44" ht="14.4" x14ac:dyDescent="0.3">
      <c r="A125"/>
    </row>
    <row r="126" spans="1:44" ht="14.4" x14ac:dyDescent="0.3">
      <c r="A126"/>
    </row>
    <row r="127" spans="1:44" ht="14.4" x14ac:dyDescent="0.3">
      <c r="A127"/>
    </row>
    <row r="128" spans="1:44" ht="14.4" x14ac:dyDescent="0.3">
      <c r="A128"/>
    </row>
    <row r="129" spans="1:1" ht="14.4" x14ac:dyDescent="0.3">
      <c r="A129"/>
    </row>
    <row r="130" spans="1:1" ht="14.4" x14ac:dyDescent="0.3">
      <c r="A130"/>
    </row>
    <row r="131" spans="1:1" ht="14.4" x14ac:dyDescent="0.3">
      <c r="A131"/>
    </row>
  </sheetData>
  <mergeCells count="7">
    <mergeCell ref="A21:AH21"/>
    <mergeCell ref="A19:AH19"/>
    <mergeCell ref="A1:AK1"/>
    <mergeCell ref="A2:AK2"/>
    <mergeCell ref="A3:AK3"/>
    <mergeCell ref="A4:AK4"/>
    <mergeCell ref="A20:AH20"/>
  </mergeCells>
  <hyperlinks>
    <hyperlink ref="AM1" location="INDICE!A1" display="VOVER AL INDIC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4" tint="0.39997558519241921"/>
  </sheetPr>
  <dimension ref="A1:Z216"/>
  <sheetViews>
    <sheetView showGridLines="0" topLeftCell="M4" zoomScale="70" zoomScaleNormal="70" workbookViewId="0">
      <selection activeCell="S7" sqref="S7"/>
    </sheetView>
  </sheetViews>
  <sheetFormatPr baseColWidth="10" defaultRowHeight="14.4" x14ac:dyDescent="0.3"/>
  <cols>
    <col min="2" max="2" width="21.77734375" customWidth="1"/>
    <col min="4" max="5" width="18.5546875" customWidth="1"/>
    <col min="7" max="7" width="25.5546875" customWidth="1"/>
    <col min="8" max="9" width="13.6640625" customWidth="1"/>
    <col min="10" max="10" width="18.5546875" customWidth="1"/>
    <col min="11" max="11" width="13.6640625" customWidth="1"/>
    <col min="12" max="12" width="15.88671875" customWidth="1"/>
    <col min="13" max="13" width="15.109375" customWidth="1"/>
    <col min="14" max="15" width="13.6640625" customWidth="1"/>
    <col min="16" max="16" width="16.33203125" customWidth="1"/>
    <col min="17" max="17" width="14.88671875" customWidth="1"/>
    <col min="18" max="18" width="15.6640625" customWidth="1"/>
    <col min="19" max="19" width="13.6640625" customWidth="1"/>
    <col min="20" max="20" width="17.109375" customWidth="1"/>
    <col min="21" max="21" width="13.6640625" customWidth="1"/>
    <col min="22" max="22" width="15.88671875" customWidth="1"/>
    <col min="23" max="23" width="16.109375" customWidth="1"/>
    <col min="26" max="26" width="29.88671875" customWidth="1"/>
  </cols>
  <sheetData>
    <row r="1" spans="1:26" ht="15" thickBot="1" x14ac:dyDescent="0.35"/>
    <row r="2" spans="1:26" ht="15" thickBot="1" x14ac:dyDescent="0.35">
      <c r="A2" s="299" t="s">
        <v>458</v>
      </c>
      <c r="B2" s="299"/>
      <c r="C2" s="299"/>
      <c r="D2" s="299"/>
      <c r="E2" s="299"/>
      <c r="F2" s="299"/>
      <c r="G2" s="299"/>
      <c r="H2" s="299"/>
      <c r="I2" s="299"/>
      <c r="J2" s="299"/>
      <c r="K2" s="299"/>
      <c r="L2" s="299"/>
      <c r="M2" s="299"/>
      <c r="N2" s="299"/>
      <c r="O2" s="299"/>
      <c r="P2" s="299"/>
      <c r="Q2" s="299"/>
      <c r="R2" s="299"/>
      <c r="S2" s="299"/>
      <c r="T2" s="299"/>
      <c r="U2" s="299"/>
      <c r="V2" s="299"/>
      <c r="W2" s="299"/>
      <c r="X2" s="299"/>
      <c r="Z2" s="259" t="s">
        <v>534</v>
      </c>
    </row>
    <row r="3" spans="1:26" ht="15" thickTop="1" x14ac:dyDescent="0.3">
      <c r="A3" s="300" t="s">
        <v>521</v>
      </c>
      <c r="B3" s="300"/>
      <c r="C3" s="300"/>
      <c r="D3" s="300"/>
      <c r="E3" s="300"/>
      <c r="F3" s="300"/>
      <c r="G3" s="300"/>
      <c r="H3" s="300"/>
      <c r="I3" s="300"/>
      <c r="J3" s="300"/>
      <c r="K3" s="300"/>
      <c r="L3" s="300"/>
      <c r="M3" s="300"/>
      <c r="N3" s="300"/>
      <c r="O3" s="300"/>
      <c r="P3" s="300"/>
      <c r="Q3" s="300"/>
      <c r="R3" s="300"/>
      <c r="S3" s="300"/>
      <c r="T3" s="300"/>
      <c r="U3" s="300"/>
      <c r="V3" s="300"/>
      <c r="W3" s="300"/>
      <c r="X3" s="300"/>
    </row>
    <row r="4" spans="1:26" x14ac:dyDescent="0.3">
      <c r="A4" s="300" t="s">
        <v>322</v>
      </c>
      <c r="B4" s="300"/>
      <c r="C4" s="300"/>
      <c r="D4" s="300"/>
      <c r="E4" s="300"/>
      <c r="F4" s="300"/>
      <c r="G4" s="300"/>
      <c r="H4" s="300"/>
      <c r="I4" s="300"/>
      <c r="J4" s="300"/>
      <c r="K4" s="300"/>
      <c r="L4" s="300"/>
      <c r="M4" s="300"/>
      <c r="N4" s="300"/>
      <c r="O4" s="300"/>
      <c r="P4" s="300"/>
      <c r="Q4" s="300"/>
      <c r="R4" s="300"/>
      <c r="S4" s="300"/>
      <c r="T4" s="300"/>
      <c r="U4" s="300"/>
      <c r="V4" s="300"/>
      <c r="W4" s="300"/>
      <c r="X4" s="300"/>
    </row>
    <row r="5" spans="1:26" x14ac:dyDescent="0.3">
      <c r="A5" s="300" t="s">
        <v>402</v>
      </c>
      <c r="B5" s="300"/>
      <c r="C5" s="300"/>
      <c r="D5" s="300"/>
      <c r="E5" s="300"/>
      <c r="F5" s="300"/>
      <c r="G5" s="300"/>
      <c r="H5" s="300"/>
      <c r="I5" s="300"/>
      <c r="J5" s="300"/>
      <c r="K5" s="300"/>
      <c r="L5" s="300"/>
      <c r="M5" s="300"/>
      <c r="N5" s="300"/>
      <c r="O5" s="300"/>
      <c r="P5" s="300"/>
      <c r="Q5" s="300"/>
      <c r="R5" s="300"/>
      <c r="S5" s="300"/>
      <c r="T5" s="300"/>
      <c r="U5" s="300"/>
      <c r="V5" s="300"/>
      <c r="W5" s="300"/>
      <c r="X5" s="300"/>
    </row>
    <row r="6" spans="1:26" s="136" customFormat="1" ht="15" thickBot="1" x14ac:dyDescent="0.35">
      <c r="A6" s="135"/>
      <c r="B6" s="135"/>
      <c r="C6" s="135"/>
      <c r="D6" s="135"/>
      <c r="E6" s="135"/>
      <c r="F6" s="135"/>
      <c r="G6" s="135"/>
      <c r="H6" s="135"/>
      <c r="I6" s="135"/>
      <c r="J6" s="135"/>
      <c r="K6" s="135"/>
      <c r="L6" s="135"/>
      <c r="M6" s="135"/>
      <c r="N6" s="135"/>
      <c r="O6" s="135"/>
      <c r="P6" s="135"/>
      <c r="Q6" s="135"/>
      <c r="R6" s="135"/>
      <c r="S6" s="135"/>
      <c r="T6" s="135"/>
      <c r="U6" s="135"/>
      <c r="V6" s="135"/>
      <c r="W6" s="135"/>
      <c r="X6" s="135"/>
    </row>
    <row r="7" spans="1:26" ht="167.4" customHeight="1" thickBot="1" x14ac:dyDescent="0.35">
      <c r="A7" s="88" t="s">
        <v>10</v>
      </c>
      <c r="B7" s="89" t="s">
        <v>0</v>
      </c>
      <c r="C7" s="126" t="s">
        <v>43</v>
      </c>
      <c r="D7" s="89" t="s">
        <v>20</v>
      </c>
      <c r="E7" s="89" t="s">
        <v>488</v>
      </c>
      <c r="F7" s="89" t="s">
        <v>320</v>
      </c>
      <c r="G7" s="89" t="s">
        <v>194</v>
      </c>
      <c r="H7" s="91" t="s">
        <v>329</v>
      </c>
      <c r="I7" s="91" t="s">
        <v>359</v>
      </c>
      <c r="J7" s="91" t="s">
        <v>344</v>
      </c>
      <c r="K7" s="91" t="s">
        <v>345</v>
      </c>
      <c r="L7" s="91" t="s">
        <v>346</v>
      </c>
      <c r="M7" s="91" t="s">
        <v>347</v>
      </c>
      <c r="N7" s="91" t="s">
        <v>348</v>
      </c>
      <c r="O7" s="91" t="s">
        <v>349</v>
      </c>
      <c r="P7" s="91" t="s">
        <v>350</v>
      </c>
      <c r="Q7" s="91" t="s">
        <v>351</v>
      </c>
      <c r="R7" s="91" t="s">
        <v>355</v>
      </c>
      <c r="S7" s="91" t="s">
        <v>358</v>
      </c>
      <c r="T7" s="91" t="s">
        <v>341</v>
      </c>
      <c r="U7" s="91" t="s">
        <v>437</v>
      </c>
      <c r="V7" s="91" t="s">
        <v>342</v>
      </c>
      <c r="W7" s="91" t="s">
        <v>438</v>
      </c>
      <c r="X7" s="144" t="s">
        <v>343</v>
      </c>
    </row>
    <row r="8" spans="1:26" x14ac:dyDescent="0.3">
      <c r="A8" s="140" t="s">
        <v>11</v>
      </c>
      <c r="B8" s="83" t="s">
        <v>1</v>
      </c>
      <c r="C8" s="140" t="s">
        <v>44</v>
      </c>
      <c r="D8" s="111" t="s">
        <v>21</v>
      </c>
      <c r="E8" s="225" t="s">
        <v>486</v>
      </c>
      <c r="F8" s="140" t="s">
        <v>69</v>
      </c>
      <c r="G8" s="111" t="s">
        <v>195</v>
      </c>
      <c r="H8" s="141">
        <f>VLOOKUP(F8,'PIB Municipios 2018'!F8:$AQ$132,8,FALSE)</f>
        <v>122.56958896264807</v>
      </c>
      <c r="I8" s="141">
        <f>VLOOKUP(F8,'PIB Municipios 2018'!F8:$AQ$132,13,FALSE)</f>
        <v>9.1088019168262502</v>
      </c>
      <c r="J8" s="141">
        <f>VLOOKUP(F8,'PIB Municipios 2018'!F8:$AQ$132,14,FALSE)</f>
        <v>7397.8161958151895</v>
      </c>
      <c r="K8" s="141">
        <f>VLOOKUP(F8,'PIB Municipios 2018'!F8:$AQ$132,17,FALSE)</f>
        <v>1694.2306136745431</v>
      </c>
      <c r="L8" s="141">
        <f>VLOOKUP(F8,'PIB Municipios 2018'!F8:$AQ$132,20,FALSE)</f>
        <v>6564.5704983832629</v>
      </c>
      <c r="M8" s="141">
        <f>VLOOKUP(F8,'PIB Municipios 2018'!F8:$AQ$132,23,FALSE)</f>
        <v>11761.074825008171</v>
      </c>
      <c r="N8" s="141">
        <f>VLOOKUP(F8,'PIB Municipios 2018'!F8:$AQ$132,24,FALSE)</f>
        <v>1948.2175613566146</v>
      </c>
      <c r="O8" s="141">
        <f>VLOOKUP(F8,'PIB Municipios 2018'!F8:$AQ$132,25,FALSE)</f>
        <v>5428.1496940445531</v>
      </c>
      <c r="P8" s="141">
        <f>VLOOKUP(F8,'PIB Municipios 2018'!F8:$AQ$132,26,FALSE)</f>
        <v>6074.5062291664863</v>
      </c>
      <c r="Q8" s="141">
        <f>VLOOKUP(F8,'PIB Municipios 2018'!F8:$AQ$132,27,FALSE)</f>
        <v>6090.5347289482888</v>
      </c>
      <c r="R8" s="141">
        <f>VLOOKUP(F8,'PIB Municipios 2018'!F8:$AQ$132,31,FALSE)</f>
        <v>7836.9481482854717</v>
      </c>
      <c r="S8" s="141">
        <f>VLOOKUP(F8,'PIB Municipios 2018'!F8:$AQ$132,34,FALSE)</f>
        <v>1711.7096240375899</v>
      </c>
      <c r="T8" s="142">
        <f>SUM(H8:S8)</f>
        <v>56639.43650959964</v>
      </c>
      <c r="U8" s="142">
        <f>T8/$T$133</f>
        <v>0.43874128991422656</v>
      </c>
      <c r="V8" s="141">
        <f>VLOOKUP(F8,'PIB Municipios 2018'!F8:$AQ$132,36,FALSE)</f>
        <v>5603.1605259215985</v>
      </c>
      <c r="W8" s="142">
        <f>VLOOKUP(F8,'PIB Municipios 2018'!F8:$AQ$132,37,FALSE)</f>
        <v>62242.597035521256</v>
      </c>
      <c r="X8" s="143">
        <f>W8/$W$133</f>
        <v>0.43874128991422684</v>
      </c>
    </row>
    <row r="9" spans="1:26" x14ac:dyDescent="0.3">
      <c r="A9" s="133" t="s">
        <v>11</v>
      </c>
      <c r="B9" s="73" t="s">
        <v>1</v>
      </c>
      <c r="C9" s="133" t="s">
        <v>45</v>
      </c>
      <c r="D9" s="109" t="s">
        <v>22</v>
      </c>
      <c r="E9" s="225" t="s">
        <v>486</v>
      </c>
      <c r="F9" s="134" t="s">
        <v>70</v>
      </c>
      <c r="G9" s="109" t="s">
        <v>196</v>
      </c>
      <c r="H9" s="137">
        <f>VLOOKUP(F9,'PIB Municipios 2018'!F9:$AQ$132,8,FALSE)</f>
        <v>173.77159312060323</v>
      </c>
      <c r="I9" s="137">
        <f>VLOOKUP(F9,'PIB Municipios 2018'!F9:$AQ$132,13,FALSE)</f>
        <v>3.1584560380935396</v>
      </c>
      <c r="J9" s="137">
        <f>VLOOKUP(F9,'PIB Municipios 2018'!F9:$AQ$132,14,FALSE)</f>
        <v>720.32761284142634</v>
      </c>
      <c r="K9" s="137">
        <f>VLOOKUP(F9,'PIB Municipios 2018'!F9:$AQ$132,17,FALSE)</f>
        <v>239.73174711593671</v>
      </c>
      <c r="L9" s="137">
        <f>VLOOKUP(F9,'PIB Municipios 2018'!F9:$AQ$132,20,FALSE)</f>
        <v>64.506958744447189</v>
      </c>
      <c r="M9" s="137">
        <f>VLOOKUP(F9,'PIB Municipios 2018'!F9:$AQ$132,23,FALSE)</f>
        <v>167.55912350946898</v>
      </c>
      <c r="N9" s="137">
        <f>VLOOKUP(F9,'PIB Municipios 2018'!F9:$AQ$132,24,FALSE)</f>
        <v>24.957554837881663</v>
      </c>
      <c r="O9" s="137">
        <f>VLOOKUP(F9,'PIB Municipios 2018'!F9:$AQ$132,25,FALSE)</f>
        <v>14.398690434231263</v>
      </c>
      <c r="P9" s="137">
        <f>VLOOKUP(F9,'PIB Municipios 2018'!F9:$AQ$132,26,FALSE)</f>
        <v>75.660756101427779</v>
      </c>
      <c r="Q9" s="137">
        <f>VLOOKUP(F9,'PIB Municipios 2018'!F9:$AQ$132,27,FALSE)</f>
        <v>130.51165553227537</v>
      </c>
      <c r="R9" s="137">
        <f>VLOOKUP(F9,'PIB Municipios 2018'!F9:$AQ$132,31,FALSE)</f>
        <v>87.356663576971684</v>
      </c>
      <c r="S9" s="137">
        <f>VLOOKUP(F9,'PIB Municipios 2018'!F9:$AQ$132,34,FALSE)</f>
        <v>18.731512019616403</v>
      </c>
      <c r="T9" s="138">
        <f t="shared" ref="T9:T72" si="0">SUM(H9:S9)</f>
        <v>1720.67232387238</v>
      </c>
      <c r="U9" s="138">
        <f t="shared" ref="U9:U72" si="1">T9/$T$133</f>
        <v>1.3328698896351611E-2</v>
      </c>
      <c r="V9" s="137">
        <f>VLOOKUP(F9,'PIB Municipios 2018'!F9:$AQ$132,36,FALSE)</f>
        <v>170.22067727551357</v>
      </c>
      <c r="W9" s="138">
        <f>VLOOKUP(F9,'PIB Municipios 2018'!F9:$AQ$132,37,FALSE)</f>
        <v>1890.8930011478938</v>
      </c>
      <c r="X9" s="139">
        <f t="shared" ref="X9:X72" si="2">W9/$W$133</f>
        <v>1.3328698896351616E-2</v>
      </c>
    </row>
    <row r="10" spans="1:26" x14ac:dyDescent="0.3">
      <c r="A10" s="133" t="s">
        <v>11</v>
      </c>
      <c r="B10" s="73" t="s">
        <v>1</v>
      </c>
      <c r="C10" s="133" t="s">
        <v>45</v>
      </c>
      <c r="D10" s="109" t="s">
        <v>22</v>
      </c>
      <c r="E10" s="225" t="s">
        <v>486</v>
      </c>
      <c r="F10" s="134" t="s">
        <v>71</v>
      </c>
      <c r="G10" s="109" t="s">
        <v>197</v>
      </c>
      <c r="H10" s="137">
        <f>VLOOKUP(F10,'PIB Municipios 2018'!F10:$AQ$132,8,FALSE)</f>
        <v>293.49052456377279</v>
      </c>
      <c r="I10" s="137">
        <f>VLOOKUP(F10,'PIB Municipios 2018'!F10:$AQ$132,13,FALSE)</f>
        <v>19.376769386915516</v>
      </c>
      <c r="J10" s="137">
        <f>VLOOKUP(F10,'PIB Municipios 2018'!F10:$AQ$132,14,FALSE)</f>
        <v>964.57422854402591</v>
      </c>
      <c r="K10" s="137">
        <f>VLOOKUP(F10,'PIB Municipios 2018'!F10:$AQ$132,17,FALSE)</f>
        <v>53.419881825301758</v>
      </c>
      <c r="L10" s="137">
        <f>VLOOKUP(F10,'PIB Municipios 2018'!F10:$AQ$132,20,FALSE)</f>
        <v>88.340472342911326</v>
      </c>
      <c r="M10" s="137">
        <f>VLOOKUP(F10,'PIB Municipios 2018'!F10:$AQ$132,23,FALSE)</f>
        <v>164.72037089764319</v>
      </c>
      <c r="N10" s="137">
        <f>VLOOKUP(F10,'PIB Municipios 2018'!F10:$AQ$132,24,FALSE)</f>
        <v>29.946189990524232</v>
      </c>
      <c r="O10" s="137">
        <f>VLOOKUP(F10,'PIB Municipios 2018'!F10:$AQ$132,25,FALSE)</f>
        <v>19.1930402674652</v>
      </c>
      <c r="P10" s="137">
        <f>VLOOKUP(F10,'PIB Municipios 2018'!F10:$AQ$132,26,FALSE)</f>
        <v>72.118774618412942</v>
      </c>
      <c r="Q10" s="137">
        <f>VLOOKUP(F10,'PIB Municipios 2018'!F10:$AQ$132,27,FALSE)</f>
        <v>149.46352666419446</v>
      </c>
      <c r="R10" s="137">
        <f>VLOOKUP(F10,'PIB Municipios 2018'!F10:$AQ$132,31,FALSE)</f>
        <v>99.228633170218714</v>
      </c>
      <c r="S10" s="137">
        <f>VLOOKUP(F10,'PIB Municipios 2018'!F10:$AQ$132,34,FALSE)</f>
        <v>18.562116559932726</v>
      </c>
      <c r="T10" s="138">
        <f t="shared" si="0"/>
        <v>1972.4345288313191</v>
      </c>
      <c r="U10" s="138">
        <f t="shared" si="1"/>
        <v>1.527890323033388E-2</v>
      </c>
      <c r="V10" s="137">
        <f>VLOOKUP(F10,'PIB Municipios 2018'!F10:$AQ$132,36,FALSE)</f>
        <v>195.12671687754633</v>
      </c>
      <c r="W10" s="138">
        <f>VLOOKUP(F10,'PIB Municipios 2018'!F10:$AQ$132,37,FALSE)</f>
        <v>2167.5612457088655</v>
      </c>
      <c r="X10" s="139">
        <f t="shared" si="2"/>
        <v>1.5278903230333886E-2</v>
      </c>
    </row>
    <row r="11" spans="1:26" x14ac:dyDescent="0.3">
      <c r="A11" s="133" t="s">
        <v>11</v>
      </c>
      <c r="B11" s="73" t="s">
        <v>1</v>
      </c>
      <c r="C11" s="133" t="s">
        <v>45</v>
      </c>
      <c r="D11" s="109" t="s">
        <v>22</v>
      </c>
      <c r="E11" s="225" t="s">
        <v>486</v>
      </c>
      <c r="F11" s="134" t="s">
        <v>72</v>
      </c>
      <c r="G11" s="109" t="s">
        <v>198</v>
      </c>
      <c r="H11" s="137">
        <f>VLOOKUP(F11,'PIB Municipios 2018'!F11:$AQ$132,8,FALSE)</f>
        <v>44.886360948444995</v>
      </c>
      <c r="I11" s="137">
        <f>VLOOKUP(F11,'PIB Municipios 2018'!F11:$AQ$132,13,FALSE)</f>
        <v>1.7856020523440685</v>
      </c>
      <c r="J11" s="137">
        <f>VLOOKUP(F11,'PIB Municipios 2018'!F11:$AQ$132,14,FALSE)</f>
        <v>1765.4371112617291</v>
      </c>
      <c r="K11" s="137">
        <f>VLOOKUP(F11,'PIB Municipios 2018'!F11:$AQ$132,17,FALSE)</f>
        <v>241.80201707362122</v>
      </c>
      <c r="L11" s="137">
        <f>VLOOKUP(F11,'PIB Municipios 2018'!F11:$AQ$132,20,FALSE)</f>
        <v>134.15204012702523</v>
      </c>
      <c r="M11" s="137">
        <f>VLOOKUP(F11,'PIB Municipios 2018'!F11:$AQ$132,23,FALSE)</f>
        <v>2149.0174361832105</v>
      </c>
      <c r="N11" s="137">
        <f>VLOOKUP(F11,'PIB Municipios 2018'!F11:$AQ$132,24,FALSE)</f>
        <v>354.48203161281361</v>
      </c>
      <c r="O11" s="137">
        <f>VLOOKUP(F11,'PIB Municipios 2018'!F11:$AQ$132,25,FALSE)</f>
        <v>187.34414617748078</v>
      </c>
      <c r="P11" s="137">
        <f>VLOOKUP(F11,'PIB Municipios 2018'!F11:$AQ$132,26,FALSE)</f>
        <v>800.36655171480948</v>
      </c>
      <c r="Q11" s="137">
        <f>VLOOKUP(F11,'PIB Municipios 2018'!F11:$AQ$132,27,FALSE)</f>
        <v>832.521307728078</v>
      </c>
      <c r="R11" s="137">
        <f>VLOOKUP(F11,'PIB Municipios 2018'!F11:$AQ$132,31,FALSE)</f>
        <v>988.86597944480263</v>
      </c>
      <c r="S11" s="137">
        <f>VLOOKUP(F11,'PIB Municipios 2018'!F11:$AQ$132,34,FALSE)</f>
        <v>224.31698216047434</v>
      </c>
      <c r="T11" s="138">
        <f t="shared" si="0"/>
        <v>7724.9775664848339</v>
      </c>
      <c r="U11" s="138">
        <f t="shared" si="1"/>
        <v>5.9839342178193859E-2</v>
      </c>
      <c r="V11" s="137">
        <f>VLOOKUP(F11,'PIB Municipios 2018'!F11:$AQ$132,36,FALSE)</f>
        <v>764.20762690359004</v>
      </c>
      <c r="W11" s="138">
        <f>VLOOKUP(F11,'PIB Municipios 2018'!F11:$AQ$132,37,FALSE)</f>
        <v>8489.1851933884245</v>
      </c>
      <c r="X11" s="139">
        <f t="shared" si="2"/>
        <v>5.9839342178193887E-2</v>
      </c>
    </row>
    <row r="12" spans="1:26" x14ac:dyDescent="0.3">
      <c r="A12" s="133" t="s">
        <v>11</v>
      </c>
      <c r="B12" s="73" t="s">
        <v>1</v>
      </c>
      <c r="C12" s="133" t="s">
        <v>45</v>
      </c>
      <c r="D12" s="109" t="s">
        <v>22</v>
      </c>
      <c r="E12" s="225" t="s">
        <v>486</v>
      </c>
      <c r="F12" s="134" t="s">
        <v>73</v>
      </c>
      <c r="G12" s="109" t="s">
        <v>199</v>
      </c>
      <c r="H12" s="137">
        <f>VLOOKUP(F12,'PIB Municipios 2018'!F12:$AQ$132,8,FALSE)</f>
        <v>7.1758358765115178</v>
      </c>
      <c r="I12" s="137">
        <f>VLOOKUP(F12,'PIB Municipios 2018'!F12:$AQ$132,13,FALSE)</f>
        <v>1.8246945574602383E-3</v>
      </c>
      <c r="J12" s="137">
        <f>VLOOKUP(F12,'PIB Municipios 2018'!F12:$AQ$132,14,FALSE)</f>
        <v>428.7756335890989</v>
      </c>
      <c r="K12" s="137">
        <f>VLOOKUP(F12,'PIB Municipios 2018'!F12:$AQ$132,17,FALSE)</f>
        <v>47.603893058244374</v>
      </c>
      <c r="L12" s="137">
        <f>VLOOKUP(F12,'PIB Municipios 2018'!F12:$AQ$132,20,FALSE)</f>
        <v>147.75681373655786</v>
      </c>
      <c r="M12" s="137">
        <f>VLOOKUP(F12,'PIB Municipios 2018'!F12:$AQ$132,23,FALSE)</f>
        <v>262.90832742078584</v>
      </c>
      <c r="N12" s="137">
        <f>VLOOKUP(F12,'PIB Municipios 2018'!F12:$AQ$132,24,FALSE)</f>
        <v>59.029089320578962</v>
      </c>
      <c r="O12" s="137">
        <f>VLOOKUP(F12,'PIB Municipios 2018'!F12:$AQ$132,25,FALSE)</f>
        <v>26.374680975116579</v>
      </c>
      <c r="P12" s="137">
        <f>VLOOKUP(F12,'PIB Municipios 2018'!F12:$AQ$132,26,FALSE)</f>
        <v>123.95912379086298</v>
      </c>
      <c r="Q12" s="137">
        <f>VLOOKUP(F12,'PIB Municipios 2018'!F12:$AQ$132,27,FALSE)</f>
        <v>136.23382795207854</v>
      </c>
      <c r="R12" s="137">
        <f>VLOOKUP(F12,'PIB Municipios 2018'!F12:$AQ$132,31,FALSE)</f>
        <v>146.88652366402206</v>
      </c>
      <c r="S12" s="137">
        <f>VLOOKUP(F12,'PIB Municipios 2018'!F12:$AQ$132,34,FALSE)</f>
        <v>32.546308209070112</v>
      </c>
      <c r="T12" s="138">
        <f t="shared" si="0"/>
        <v>1419.2518822874852</v>
      </c>
      <c r="U12" s="138">
        <f t="shared" si="1"/>
        <v>1.0993831152300897E-2</v>
      </c>
      <c r="V12" s="137">
        <f>VLOOKUP(F12,'PIB Municipios 2018'!F12:$AQ$132,36,FALSE)</f>
        <v>140.40210519794545</v>
      </c>
      <c r="W12" s="138">
        <f>VLOOKUP(F12,'PIB Municipios 2018'!F12:$AQ$132,37,FALSE)</f>
        <v>1559.6539874854304</v>
      </c>
      <c r="X12" s="139">
        <f t="shared" si="2"/>
        <v>1.0993831152300898E-2</v>
      </c>
    </row>
    <row r="13" spans="1:26" x14ac:dyDescent="0.3">
      <c r="A13" s="133" t="s">
        <v>11</v>
      </c>
      <c r="B13" s="73" t="s">
        <v>1</v>
      </c>
      <c r="C13" s="133" t="s">
        <v>46</v>
      </c>
      <c r="D13" s="109" t="s">
        <v>23</v>
      </c>
      <c r="E13" s="225" t="s">
        <v>486</v>
      </c>
      <c r="F13" s="134" t="s">
        <v>74</v>
      </c>
      <c r="G13" s="109" t="s">
        <v>200</v>
      </c>
      <c r="H13" s="137">
        <f>VLOOKUP(F13,'PIB Municipios 2018'!F13:$AQ$132,8,FALSE)</f>
        <v>12.436863006537491</v>
      </c>
      <c r="I13" s="137">
        <f>VLOOKUP(F13,'PIB Municipios 2018'!F13:$AQ$132,13,FALSE)</f>
        <v>0</v>
      </c>
      <c r="J13" s="137">
        <f>VLOOKUP(F13,'PIB Municipios 2018'!F13:$AQ$132,14,FALSE)</f>
        <v>1003.9190666646243</v>
      </c>
      <c r="K13" s="137">
        <f>VLOOKUP(F13,'PIB Municipios 2018'!F13:$AQ$132,17,FALSE)</f>
        <v>199.19904794203936</v>
      </c>
      <c r="L13" s="137">
        <f>VLOOKUP(F13,'PIB Municipios 2018'!F13:$AQ$132,20,FALSE)</f>
        <v>423.85034569357276</v>
      </c>
      <c r="M13" s="137">
        <f>VLOOKUP(F13,'PIB Municipios 2018'!F13:$AQ$132,23,FALSE)</f>
        <v>1244.4383847945041</v>
      </c>
      <c r="N13" s="137">
        <f>VLOOKUP(F13,'PIB Municipios 2018'!F13:$AQ$132,24,FALSE)</f>
        <v>213.27025525678442</v>
      </c>
      <c r="O13" s="137">
        <f>VLOOKUP(F13,'PIB Municipios 2018'!F13:$AQ$132,25,FALSE)</f>
        <v>194.65527306851288</v>
      </c>
      <c r="P13" s="137">
        <f>VLOOKUP(F13,'PIB Municipios 2018'!F13:$AQ$132,26,FALSE)</f>
        <v>761.11815763712593</v>
      </c>
      <c r="Q13" s="137">
        <f>VLOOKUP(F13,'PIB Municipios 2018'!F13:$AQ$132,27,FALSE)</f>
        <v>516.66810512112897</v>
      </c>
      <c r="R13" s="137">
        <f>VLOOKUP(F13,'PIB Municipios 2018'!F13:$AQ$132,31,FALSE)</f>
        <v>467.72507884228474</v>
      </c>
      <c r="S13" s="137">
        <f>VLOOKUP(F13,'PIB Municipios 2018'!F13:$AQ$132,34,FALSE)</f>
        <v>150.80180497020504</v>
      </c>
      <c r="T13" s="138">
        <f t="shared" si="0"/>
        <v>5188.0823829973197</v>
      </c>
      <c r="U13" s="138">
        <f t="shared" si="1"/>
        <v>4.0188004986803291E-2</v>
      </c>
      <c r="V13" s="137">
        <f>VLOOKUP(F13,'PIB Municipios 2018'!F13:$AQ$132,36,FALSE)</f>
        <v>513.24060063190973</v>
      </c>
      <c r="W13" s="138">
        <f>VLOOKUP(F13,'PIB Municipios 2018'!F13:$AQ$132,37,FALSE)</f>
        <v>5701.3229836292303</v>
      </c>
      <c r="X13" s="139">
        <f t="shared" si="2"/>
        <v>4.0188004986803305E-2</v>
      </c>
    </row>
    <row r="14" spans="1:26" x14ac:dyDescent="0.3">
      <c r="A14" s="133" t="s">
        <v>11</v>
      </c>
      <c r="B14" s="73" t="s">
        <v>1</v>
      </c>
      <c r="C14" s="133" t="s">
        <v>46</v>
      </c>
      <c r="D14" s="109" t="s">
        <v>23</v>
      </c>
      <c r="E14" s="225" t="s">
        <v>486</v>
      </c>
      <c r="F14" s="134" t="s">
        <v>75</v>
      </c>
      <c r="G14" s="109" t="s">
        <v>201</v>
      </c>
      <c r="H14" s="137">
        <f>VLOOKUP(F14,'PIB Municipios 2018'!F14:$AQ$132,8,FALSE)</f>
        <v>0.10705891178873223</v>
      </c>
      <c r="I14" s="137">
        <f>VLOOKUP(F14,'PIB Municipios 2018'!F14:$AQ$132,13,FALSE)</f>
        <v>0.41392895742375546</v>
      </c>
      <c r="J14" s="137">
        <f>VLOOKUP(F14,'PIB Municipios 2018'!F14:$AQ$132,14,FALSE)</f>
        <v>2170.9924382265986</v>
      </c>
      <c r="K14" s="137">
        <f>VLOOKUP(F14,'PIB Municipios 2018'!F14:$AQ$132,17,FALSE)</f>
        <v>228.27581733840088</v>
      </c>
      <c r="L14" s="137">
        <f>VLOOKUP(F14,'PIB Municipios 2018'!F14:$AQ$132,20,FALSE)</f>
        <v>322.4168416340529</v>
      </c>
      <c r="M14" s="137">
        <f>VLOOKUP(F14,'PIB Municipios 2018'!F14:$AQ$132,23,FALSE)</f>
        <v>1242.6763765724402</v>
      </c>
      <c r="N14" s="137">
        <f>VLOOKUP(F14,'PIB Municipios 2018'!F14:$AQ$132,24,FALSE)</f>
        <v>218.69174963815951</v>
      </c>
      <c r="O14" s="137">
        <f>VLOOKUP(F14,'PIB Municipios 2018'!F14:$AQ$132,25,FALSE)</f>
        <v>178.98819747185073</v>
      </c>
      <c r="P14" s="137">
        <f>VLOOKUP(F14,'PIB Municipios 2018'!F14:$AQ$132,26,FALSE)</f>
        <v>464.39252137867646</v>
      </c>
      <c r="Q14" s="137">
        <f>VLOOKUP(F14,'PIB Municipios 2018'!F14:$AQ$132,27,FALSE)</f>
        <v>601.39647013469425</v>
      </c>
      <c r="R14" s="137">
        <f>VLOOKUP(F14,'PIB Municipios 2018'!F14:$AQ$132,31,FALSE)</f>
        <v>528.5363357615023</v>
      </c>
      <c r="S14" s="137">
        <f>VLOOKUP(F14,'PIB Municipios 2018'!F14:$AQ$132,34,FALSE)</f>
        <v>167.98254356834309</v>
      </c>
      <c r="T14" s="138">
        <f t="shared" si="0"/>
        <v>6124.8702795939316</v>
      </c>
      <c r="U14" s="138">
        <f t="shared" si="1"/>
        <v>4.7444566059037338E-2</v>
      </c>
      <c r="V14" s="137">
        <f>VLOOKUP(F14,'PIB Municipios 2018'!F14:$AQ$132,36,FALSE)</f>
        <v>605.91406786320238</v>
      </c>
      <c r="W14" s="138">
        <f>VLOOKUP(F14,'PIB Municipios 2018'!F14:$AQ$132,37,FALSE)</f>
        <v>6730.7843474571346</v>
      </c>
      <c r="X14" s="139">
        <f t="shared" si="2"/>
        <v>4.7444566059037352E-2</v>
      </c>
    </row>
    <row r="15" spans="1:26" x14ac:dyDescent="0.3">
      <c r="A15" s="133" t="s">
        <v>11</v>
      </c>
      <c r="B15" s="73" t="s">
        <v>1</v>
      </c>
      <c r="C15" s="133" t="s">
        <v>46</v>
      </c>
      <c r="D15" s="109" t="s">
        <v>23</v>
      </c>
      <c r="E15" s="225" t="s">
        <v>486</v>
      </c>
      <c r="F15" s="134" t="s">
        <v>76</v>
      </c>
      <c r="G15" s="109" t="s">
        <v>202</v>
      </c>
      <c r="H15" s="137">
        <f>VLOOKUP(F15,'PIB Municipios 2018'!F15:$AQ$132,8,FALSE)</f>
        <v>5.3473070067776103</v>
      </c>
      <c r="I15" s="137">
        <f>VLOOKUP(F15,'PIB Municipios 2018'!F15:$AQ$132,13,FALSE)</f>
        <v>0</v>
      </c>
      <c r="J15" s="137">
        <f>VLOOKUP(F15,'PIB Municipios 2018'!F15:$AQ$132,14,FALSE)</f>
        <v>793.59214508287164</v>
      </c>
      <c r="K15" s="137">
        <f>VLOOKUP(F15,'PIB Municipios 2018'!F15:$AQ$132,17,FALSE)</f>
        <v>64.985426880251495</v>
      </c>
      <c r="L15" s="137">
        <f>VLOOKUP(F15,'PIB Municipios 2018'!F15:$AQ$132,20,FALSE)</f>
        <v>142.63487253584336</v>
      </c>
      <c r="M15" s="137">
        <f>VLOOKUP(F15,'PIB Municipios 2018'!F15:$AQ$132,23,FALSE)</f>
        <v>222.82704245016433</v>
      </c>
      <c r="N15" s="137">
        <f>VLOOKUP(F15,'PIB Municipios 2018'!F15:$AQ$132,24,FALSE)</f>
        <v>55.552082338253555</v>
      </c>
      <c r="O15" s="137">
        <f>VLOOKUP(F15,'PIB Municipios 2018'!F15:$AQ$132,25,FALSE)</f>
        <v>19.287688570666774</v>
      </c>
      <c r="P15" s="137">
        <f>VLOOKUP(F15,'PIB Municipios 2018'!F15:$AQ$132,26,FALSE)</f>
        <v>127.24424222022888</v>
      </c>
      <c r="Q15" s="137">
        <f>VLOOKUP(F15,'PIB Municipios 2018'!F15:$AQ$132,27,FALSE)</f>
        <v>158.03534725514771</v>
      </c>
      <c r="R15" s="137">
        <f>VLOOKUP(F15,'PIB Municipios 2018'!F15:$AQ$132,31,FALSE)</f>
        <v>124.13617484268923</v>
      </c>
      <c r="S15" s="137">
        <f>VLOOKUP(F15,'PIB Municipios 2018'!F15:$AQ$132,34,FALSE)</f>
        <v>42.474076336946737</v>
      </c>
      <c r="T15" s="138">
        <f t="shared" si="0"/>
        <v>1756.1164055198415</v>
      </c>
      <c r="U15" s="138">
        <f t="shared" si="1"/>
        <v>1.3603256396569622E-2</v>
      </c>
      <c r="V15" s="137">
        <f>VLOOKUP(F15,'PIB Municipios 2018'!F15:$AQ$132,36,FALSE)</f>
        <v>173.72704830254409</v>
      </c>
      <c r="W15" s="138">
        <f>VLOOKUP(F15,'PIB Municipios 2018'!F15:$AQ$132,37,FALSE)</f>
        <v>1929.8434538223851</v>
      </c>
      <c r="X15" s="139">
        <f t="shared" si="2"/>
        <v>1.3603256396569622E-2</v>
      </c>
    </row>
    <row r="16" spans="1:26" x14ac:dyDescent="0.3">
      <c r="A16" s="133" t="s">
        <v>11</v>
      </c>
      <c r="B16" s="73" t="s">
        <v>1</v>
      </c>
      <c r="C16" s="133" t="s">
        <v>46</v>
      </c>
      <c r="D16" s="109" t="s">
        <v>23</v>
      </c>
      <c r="E16" s="225" t="s">
        <v>486</v>
      </c>
      <c r="F16" s="134" t="s">
        <v>77</v>
      </c>
      <c r="G16" s="109" t="s">
        <v>203</v>
      </c>
      <c r="H16" s="137">
        <f>VLOOKUP(F16,'PIB Municipios 2018'!F16:$AQ$132,8,FALSE)</f>
        <v>17.539892434145678</v>
      </c>
      <c r="I16" s="137">
        <f>VLOOKUP(F16,'PIB Municipios 2018'!F16:$AQ$132,13,FALSE)</f>
        <v>0</v>
      </c>
      <c r="J16" s="137">
        <f>VLOOKUP(F16,'PIB Municipios 2018'!F16:$AQ$132,14,FALSE)</f>
        <v>739.62227773703864</v>
      </c>
      <c r="K16" s="137">
        <f>VLOOKUP(F16,'PIB Municipios 2018'!F16:$AQ$132,17,FALSE)</f>
        <v>92.141091598257717</v>
      </c>
      <c r="L16" s="137">
        <f>VLOOKUP(F16,'PIB Municipios 2018'!F16:$AQ$132,20,FALSE)</f>
        <v>146.42251181368692</v>
      </c>
      <c r="M16" s="137">
        <f>VLOOKUP(F16,'PIB Municipios 2018'!F16:$AQ$132,23,FALSE)</f>
        <v>466.12510206948576</v>
      </c>
      <c r="N16" s="137">
        <f>VLOOKUP(F16,'PIB Municipios 2018'!F16:$AQ$132,24,FALSE)</f>
        <v>88.9430020268574</v>
      </c>
      <c r="O16" s="137">
        <f>VLOOKUP(F16,'PIB Municipios 2018'!F16:$AQ$132,25,FALSE)</f>
        <v>49.916597756561259</v>
      </c>
      <c r="P16" s="137">
        <f>VLOOKUP(F16,'PIB Municipios 2018'!F16:$AQ$132,26,FALSE)</f>
        <v>236.20653894994058</v>
      </c>
      <c r="Q16" s="137">
        <f>VLOOKUP(F16,'PIB Municipios 2018'!F16:$AQ$132,27,FALSE)</f>
        <v>244.06501528974351</v>
      </c>
      <c r="R16" s="137">
        <f>VLOOKUP(F16,'PIB Municipios 2018'!F16:$AQ$132,31,FALSE)</f>
        <v>291.78766997567311</v>
      </c>
      <c r="S16" s="137">
        <f>VLOOKUP(F16,'PIB Municipios 2018'!F16:$AQ$132,34,FALSE)</f>
        <v>56.142205278514304</v>
      </c>
      <c r="T16" s="138">
        <f t="shared" si="0"/>
        <v>2428.9119049299047</v>
      </c>
      <c r="U16" s="138">
        <f t="shared" si="1"/>
        <v>1.881487542829547E-2</v>
      </c>
      <c r="V16" s="137">
        <f>VLOOKUP(F16,'PIB Municipios 2018'!F16:$AQ$132,36,FALSE)</f>
        <v>240.28458165076603</v>
      </c>
      <c r="W16" s="138">
        <f>VLOOKUP(F16,'PIB Municipios 2018'!F16:$AQ$132,37,FALSE)</f>
        <v>2669.1964865806708</v>
      </c>
      <c r="X16" s="139">
        <f t="shared" si="2"/>
        <v>1.8814875428295477E-2</v>
      </c>
    </row>
    <row r="17" spans="1:24" x14ac:dyDescent="0.3">
      <c r="A17" s="133" t="s">
        <v>11</v>
      </c>
      <c r="B17" s="73" t="s">
        <v>1</v>
      </c>
      <c r="C17" s="133" t="s">
        <v>46</v>
      </c>
      <c r="D17" s="109" t="s">
        <v>23</v>
      </c>
      <c r="E17" s="225" t="s">
        <v>486</v>
      </c>
      <c r="F17" s="134" t="s">
        <v>78</v>
      </c>
      <c r="G17" s="109" t="s">
        <v>204</v>
      </c>
      <c r="H17" s="137">
        <f>VLOOKUP(F17,'PIB Municipios 2018'!F17:$AQ$132,8,FALSE)</f>
        <v>19.544248987914898</v>
      </c>
      <c r="I17" s="137">
        <f>VLOOKUP(F17,'PIB Municipios 2018'!F17:$AQ$132,13,FALSE)</f>
        <v>0</v>
      </c>
      <c r="J17" s="137">
        <f>VLOOKUP(F17,'PIB Municipios 2018'!F17:$AQ$132,14,FALSE)</f>
        <v>503.09522585650637</v>
      </c>
      <c r="K17" s="137">
        <f>VLOOKUP(F17,'PIB Municipios 2018'!F17:$AQ$132,17,FALSE)</f>
        <v>38.847848576915176</v>
      </c>
      <c r="L17" s="137">
        <f>VLOOKUP(F17,'PIB Municipios 2018'!F17:$AQ$132,20,FALSE)</f>
        <v>52.763462135785836</v>
      </c>
      <c r="M17" s="137">
        <f>VLOOKUP(F17,'PIB Municipios 2018'!F17:$AQ$132,23,FALSE)</f>
        <v>245.79430986347472</v>
      </c>
      <c r="N17" s="137">
        <f>VLOOKUP(F17,'PIB Municipios 2018'!F17:$AQ$132,24,FALSE)</f>
        <v>57.645367802625138</v>
      </c>
      <c r="O17" s="137">
        <f>VLOOKUP(F17,'PIB Municipios 2018'!F17:$AQ$132,25,FALSE)</f>
        <v>41.155317520723031</v>
      </c>
      <c r="P17" s="137">
        <f>VLOOKUP(F17,'PIB Municipios 2018'!F17:$AQ$132,26,FALSE)</f>
        <v>107.95258694226588</v>
      </c>
      <c r="Q17" s="137">
        <f>VLOOKUP(F17,'PIB Municipios 2018'!F17:$AQ$132,27,FALSE)</f>
        <v>146.3321085509657</v>
      </c>
      <c r="R17" s="137">
        <f>VLOOKUP(F17,'PIB Municipios 2018'!F17:$AQ$132,31,FALSE)</f>
        <v>178.85614534983867</v>
      </c>
      <c r="S17" s="137">
        <f>VLOOKUP(F17,'PIB Municipios 2018'!F17:$AQ$132,34,FALSE)</f>
        <v>45.049008215991989</v>
      </c>
      <c r="T17" s="138">
        <f t="shared" si="0"/>
        <v>1437.0356298030076</v>
      </c>
      <c r="U17" s="138">
        <f t="shared" si="1"/>
        <v>1.1131587895752023E-2</v>
      </c>
      <c r="V17" s="137">
        <f>VLOOKUP(F17,'PIB Municipios 2018'!F17:$AQ$132,36,FALSE)</f>
        <v>142.1613951595439</v>
      </c>
      <c r="W17" s="138">
        <f>VLOOKUP(F17,'PIB Municipios 2018'!F17:$AQ$132,37,FALSE)</f>
        <v>1579.1970249625515</v>
      </c>
      <c r="X17" s="139">
        <f t="shared" si="2"/>
        <v>1.1131587895752026E-2</v>
      </c>
    </row>
    <row r="18" spans="1:24" x14ac:dyDescent="0.3">
      <c r="A18" s="133" t="s">
        <v>12</v>
      </c>
      <c r="B18" s="73" t="s">
        <v>2</v>
      </c>
      <c r="C18" s="133" t="s">
        <v>47</v>
      </c>
      <c r="D18" s="109" t="s">
        <v>2</v>
      </c>
      <c r="E18" s="225" t="s">
        <v>478</v>
      </c>
      <c r="F18" s="134" t="s">
        <v>79</v>
      </c>
      <c r="G18" s="109" t="s">
        <v>205</v>
      </c>
      <c r="H18" s="137">
        <f>VLOOKUP(F18,'PIB Municipios 2018'!F18:$AQ$132,8,FALSE)</f>
        <v>63.773688129787693</v>
      </c>
      <c r="I18" s="137">
        <f>VLOOKUP(F18,'PIB Municipios 2018'!F18:$AQ$132,13,FALSE)</f>
        <v>78.195195249231901</v>
      </c>
      <c r="J18" s="137">
        <f>VLOOKUP(F18,'PIB Municipios 2018'!F18:$AQ$132,14,FALSE)</f>
        <v>5.5671491866359251</v>
      </c>
      <c r="K18" s="137">
        <f>VLOOKUP(F18,'PIB Municipios 2018'!F18:$AQ$132,17,FALSE)</f>
        <v>20.266303645103569</v>
      </c>
      <c r="L18" s="137">
        <f>VLOOKUP(F18,'PIB Municipios 2018'!F18:$AQ$132,20,FALSE)</f>
        <v>28.441029425115136</v>
      </c>
      <c r="M18" s="137">
        <f>VLOOKUP(F18,'PIB Municipios 2018'!F18:$AQ$132,23,FALSE)</f>
        <v>48.700142847793401</v>
      </c>
      <c r="N18" s="137">
        <f>VLOOKUP(F18,'PIB Municipios 2018'!F18:$AQ$132,24,FALSE)</f>
        <v>8.8477229922588343</v>
      </c>
      <c r="O18" s="137">
        <f>VLOOKUP(F18,'PIB Municipios 2018'!F18:$AQ$132,25,FALSE)</f>
        <v>0.5042506277923311</v>
      </c>
      <c r="P18" s="137">
        <f>VLOOKUP(F18,'PIB Municipios 2018'!F18:$AQ$132,26,FALSE)</f>
        <v>24.154055566699874</v>
      </c>
      <c r="Q18" s="137">
        <f>VLOOKUP(F18,'PIB Municipios 2018'!F18:$AQ$132,27,FALSE)</f>
        <v>34.262793795973074</v>
      </c>
      <c r="R18" s="137">
        <f>VLOOKUP(F18,'PIB Municipios 2018'!F18:$AQ$132,31,FALSE)</f>
        <v>63.920957673089262</v>
      </c>
      <c r="S18" s="137">
        <f>VLOOKUP(F18,'PIB Municipios 2018'!F18:$AQ$132,34,FALSE)</f>
        <v>5.3568255505226459</v>
      </c>
      <c r="T18" s="138">
        <f t="shared" si="0"/>
        <v>381.99011469000374</v>
      </c>
      <c r="U18" s="138">
        <f t="shared" si="1"/>
        <v>2.9589778073652001E-3</v>
      </c>
      <c r="V18" s="137">
        <f>VLOOKUP(F18,'PIB Municipios 2018'!F18:$AQ$132,36,FALSE)</f>
        <v>37.789075312578909</v>
      </c>
      <c r="W18" s="138">
        <f>VLOOKUP(F18,'PIB Municipios 2018'!F18:$AQ$132,37,FALSE)</f>
        <v>419.7791900025826</v>
      </c>
      <c r="X18" s="139">
        <f t="shared" si="2"/>
        <v>2.9589778073652005E-3</v>
      </c>
    </row>
    <row r="19" spans="1:24" x14ac:dyDescent="0.3">
      <c r="A19" s="133" t="s">
        <v>12</v>
      </c>
      <c r="B19" s="73" t="s">
        <v>2</v>
      </c>
      <c r="C19" s="133" t="s">
        <v>47</v>
      </c>
      <c r="D19" s="109" t="s">
        <v>2</v>
      </c>
      <c r="E19" s="225" t="s">
        <v>478</v>
      </c>
      <c r="F19" s="134" t="s">
        <v>80</v>
      </c>
      <c r="G19" s="109" t="s">
        <v>206</v>
      </c>
      <c r="H19" s="137">
        <f>VLOOKUP(F19,'PIB Municipios 2018'!F19:$AQ$132,8,FALSE)</f>
        <v>72.945645614340663</v>
      </c>
      <c r="I19" s="137">
        <f>VLOOKUP(F19,'PIB Municipios 2018'!F19:$AQ$132,13,FALSE)</f>
        <v>221.96930936218416</v>
      </c>
      <c r="J19" s="137">
        <f>VLOOKUP(F19,'PIB Municipios 2018'!F19:$AQ$132,14,FALSE)</f>
        <v>53.236397053187396</v>
      </c>
      <c r="K19" s="137">
        <f>VLOOKUP(F19,'PIB Municipios 2018'!F19:$AQ$132,17,FALSE)</f>
        <v>52.403232194642982</v>
      </c>
      <c r="L19" s="137">
        <f>VLOOKUP(F19,'PIB Municipios 2018'!F19:$AQ$132,20,FALSE)</f>
        <v>82.000595504159094</v>
      </c>
      <c r="M19" s="137">
        <f>VLOOKUP(F19,'PIB Municipios 2018'!F19:$AQ$132,23,FALSE)</f>
        <v>299.79967270256924</v>
      </c>
      <c r="N19" s="137">
        <f>VLOOKUP(F19,'PIB Municipios 2018'!F19:$AQ$132,24,FALSE)</f>
        <v>40.627602890127399</v>
      </c>
      <c r="O19" s="137">
        <f>VLOOKUP(F19,'PIB Municipios 2018'!F19:$AQ$132,25,FALSE)</f>
        <v>21.588576210125108</v>
      </c>
      <c r="P19" s="137">
        <f>VLOOKUP(F19,'PIB Municipios 2018'!F19:$AQ$132,26,FALSE)</f>
        <v>110.15254723056371</v>
      </c>
      <c r="Q19" s="137">
        <f>VLOOKUP(F19,'PIB Municipios 2018'!F19:$AQ$132,27,FALSE)</f>
        <v>136.359988624599</v>
      </c>
      <c r="R19" s="137">
        <f>VLOOKUP(F19,'PIB Municipios 2018'!F19:$AQ$132,31,FALSE)</f>
        <v>220.51678504779619</v>
      </c>
      <c r="S19" s="137">
        <f>VLOOKUP(F19,'PIB Municipios 2018'!F19:$AQ$132,34,FALSE)</f>
        <v>45.273137207307087</v>
      </c>
      <c r="T19" s="138">
        <f t="shared" si="0"/>
        <v>1356.8734896416022</v>
      </c>
      <c r="U19" s="138">
        <f t="shared" si="1"/>
        <v>1.051063467050694E-2</v>
      </c>
      <c r="V19" s="137">
        <f>VLOOKUP(F19,'PIB Municipios 2018'!F19:$AQ$132,36,FALSE)</f>
        <v>134.23120787122838</v>
      </c>
      <c r="W19" s="138">
        <f>VLOOKUP(F19,'PIB Municipios 2018'!F19:$AQ$132,37,FALSE)</f>
        <v>1491.1046975128306</v>
      </c>
      <c r="X19" s="139">
        <f t="shared" si="2"/>
        <v>1.0510634670506943E-2</v>
      </c>
    </row>
    <row r="20" spans="1:24" x14ac:dyDescent="0.3">
      <c r="A20" s="133" t="s">
        <v>12</v>
      </c>
      <c r="B20" s="73" t="s">
        <v>2</v>
      </c>
      <c r="C20" s="133" t="s">
        <v>47</v>
      </c>
      <c r="D20" s="109" t="s">
        <v>2</v>
      </c>
      <c r="E20" s="225" t="s">
        <v>478</v>
      </c>
      <c r="F20" s="134" t="s">
        <v>81</v>
      </c>
      <c r="G20" s="109" t="s">
        <v>207</v>
      </c>
      <c r="H20" s="137">
        <f>VLOOKUP(F20,'PIB Municipios 2018'!F20:$AQ$132,8,FALSE)</f>
        <v>27.740177327698525</v>
      </c>
      <c r="I20" s="137">
        <f>VLOOKUP(F20,'PIB Municipios 2018'!F20:$AQ$132,13,FALSE)</f>
        <v>361.29588244711977</v>
      </c>
      <c r="J20" s="137">
        <f>VLOOKUP(F20,'PIB Municipios 2018'!F20:$AQ$132,14,FALSE)</f>
        <v>4.9724892667683429</v>
      </c>
      <c r="K20" s="137">
        <f>VLOOKUP(F20,'PIB Municipios 2018'!F20:$AQ$132,17,FALSE)</f>
        <v>29.889856132271134</v>
      </c>
      <c r="L20" s="137">
        <f>VLOOKUP(F20,'PIB Municipios 2018'!F20:$AQ$132,20,FALSE)</f>
        <v>43.083919917491599</v>
      </c>
      <c r="M20" s="137">
        <f>VLOOKUP(F20,'PIB Municipios 2018'!F20:$AQ$132,23,FALSE)</f>
        <v>110.31131800130485</v>
      </c>
      <c r="N20" s="137">
        <f>VLOOKUP(F20,'PIB Municipios 2018'!F20:$AQ$132,24,FALSE)</f>
        <v>18.17402536097223</v>
      </c>
      <c r="O20" s="137">
        <f>VLOOKUP(F20,'PIB Municipios 2018'!F20:$AQ$132,25,FALSE)</f>
        <v>5.8583891620308313</v>
      </c>
      <c r="P20" s="137">
        <f>VLOOKUP(F20,'PIB Municipios 2018'!F20:$AQ$132,26,FALSE)</f>
        <v>46.488703772861278</v>
      </c>
      <c r="Q20" s="137">
        <f>VLOOKUP(F20,'PIB Municipios 2018'!F20:$AQ$132,27,FALSE)</f>
        <v>85.270769459321428</v>
      </c>
      <c r="R20" s="137">
        <f>VLOOKUP(F20,'PIB Municipios 2018'!F20:$AQ$132,31,FALSE)</f>
        <v>120.33504168799165</v>
      </c>
      <c r="S20" s="137">
        <f>VLOOKUP(F20,'PIB Municipios 2018'!F20:$AQ$132,34,FALSE)</f>
        <v>10.861525624496601</v>
      </c>
      <c r="T20" s="138">
        <f t="shared" si="0"/>
        <v>864.28209816032813</v>
      </c>
      <c r="U20" s="138">
        <f t="shared" si="1"/>
        <v>6.6949155211381344E-3</v>
      </c>
      <c r="V20" s="137">
        <f>VLOOKUP(F20,'PIB Municipios 2018'!F20:$AQ$132,36,FALSE)</f>
        <v>85.500697642920045</v>
      </c>
      <c r="W20" s="138">
        <f>VLOOKUP(F20,'PIB Municipios 2018'!F20:$AQ$132,37,FALSE)</f>
        <v>949.78279580324829</v>
      </c>
      <c r="X20" s="139">
        <f t="shared" si="2"/>
        <v>6.6949155211381379E-3</v>
      </c>
    </row>
    <row r="21" spans="1:24" x14ac:dyDescent="0.3">
      <c r="A21" s="133" t="s">
        <v>12</v>
      </c>
      <c r="B21" s="73" t="s">
        <v>2</v>
      </c>
      <c r="C21" s="133" t="s">
        <v>47</v>
      </c>
      <c r="D21" s="109" t="s">
        <v>2</v>
      </c>
      <c r="E21" s="225" t="s">
        <v>478</v>
      </c>
      <c r="F21" s="134" t="s">
        <v>82</v>
      </c>
      <c r="G21" s="109" t="s">
        <v>208</v>
      </c>
      <c r="H21" s="137">
        <f>VLOOKUP(F21,'PIB Municipios 2018'!F21:$AQ$132,8,FALSE)</f>
        <v>31.900802506406666</v>
      </c>
      <c r="I21" s="137">
        <f>VLOOKUP(F21,'PIB Municipios 2018'!F21:$AQ$132,13,FALSE)</f>
        <v>32.503984683371293</v>
      </c>
      <c r="J21" s="137">
        <f>VLOOKUP(F21,'PIB Municipios 2018'!F21:$AQ$132,14,FALSE)</f>
        <v>9.3418146080597051</v>
      </c>
      <c r="K21" s="137">
        <f>VLOOKUP(F21,'PIB Municipios 2018'!F21:$AQ$132,17,FALSE)</f>
        <v>23.794134480589118</v>
      </c>
      <c r="L21" s="137">
        <f>VLOOKUP(F21,'PIB Municipios 2018'!F21:$AQ$132,20,FALSE)</f>
        <v>26.246523731111409</v>
      </c>
      <c r="M21" s="137">
        <f>VLOOKUP(F21,'PIB Municipios 2018'!F21:$AQ$132,23,FALSE)</f>
        <v>49.990651065372617</v>
      </c>
      <c r="N21" s="137">
        <f>VLOOKUP(F21,'PIB Municipios 2018'!F21:$AQ$132,24,FALSE)</f>
        <v>7.6678538093923914</v>
      </c>
      <c r="O21" s="137">
        <f>VLOOKUP(F21,'PIB Municipios 2018'!F21:$AQ$132,25,FALSE)</f>
        <v>0.98904656884797926</v>
      </c>
      <c r="P21" s="137">
        <f>VLOOKUP(F21,'PIB Municipios 2018'!F21:$AQ$132,26,FALSE)</f>
        <v>20.936007937657632</v>
      </c>
      <c r="Q21" s="137">
        <f>VLOOKUP(F21,'PIB Municipios 2018'!F21:$AQ$132,27,FALSE)</f>
        <v>29.418736603025017</v>
      </c>
      <c r="R21" s="137">
        <f>VLOOKUP(F21,'PIB Municipios 2018'!F21:$AQ$132,31,FALSE)</f>
        <v>56.84434724269088</v>
      </c>
      <c r="S21" s="137">
        <f>VLOOKUP(F21,'PIB Municipios 2018'!F21:$AQ$132,34,FALSE)</f>
        <v>4.7916599925669212</v>
      </c>
      <c r="T21" s="138">
        <f t="shared" si="0"/>
        <v>294.42556322909167</v>
      </c>
      <c r="U21" s="138">
        <f t="shared" si="1"/>
        <v>2.2806839078097223E-3</v>
      </c>
      <c r="V21" s="137">
        <f>VLOOKUP(F21,'PIB Municipios 2018'!F21:$AQ$132,36,FALSE)</f>
        <v>29.126590859142365</v>
      </c>
      <c r="W21" s="138">
        <f>VLOOKUP(F21,'PIB Municipios 2018'!F21:$AQ$132,37,FALSE)</f>
        <v>323.55215408823398</v>
      </c>
      <c r="X21" s="139">
        <f t="shared" si="2"/>
        <v>2.2806839078097223E-3</v>
      </c>
    </row>
    <row r="22" spans="1:24" x14ac:dyDescent="0.3">
      <c r="A22" s="133" t="s">
        <v>12</v>
      </c>
      <c r="B22" s="73" t="s">
        <v>2</v>
      </c>
      <c r="C22" s="133" t="s">
        <v>47</v>
      </c>
      <c r="D22" s="109" t="s">
        <v>2</v>
      </c>
      <c r="E22" s="225" t="s">
        <v>478</v>
      </c>
      <c r="F22" s="134" t="s">
        <v>83</v>
      </c>
      <c r="G22" s="109" t="s">
        <v>209</v>
      </c>
      <c r="H22" s="137">
        <f>VLOOKUP(F22,'PIB Municipios 2018'!F22:$AQ$132,8,FALSE)</f>
        <v>21.743219305590838</v>
      </c>
      <c r="I22" s="137">
        <f>VLOOKUP(F22,'PIB Municipios 2018'!F22:$AQ$132,13,FALSE)</f>
        <v>32.656371227018731</v>
      </c>
      <c r="J22" s="137">
        <f>VLOOKUP(F22,'PIB Municipios 2018'!F22:$AQ$132,14,FALSE)</f>
        <v>7.0848004958358617</v>
      </c>
      <c r="K22" s="137">
        <f>VLOOKUP(F22,'PIB Municipios 2018'!F22:$AQ$132,17,FALSE)</f>
        <v>7.1573087443630588</v>
      </c>
      <c r="L22" s="137">
        <f>VLOOKUP(F22,'PIB Municipios 2018'!F22:$AQ$132,20,FALSE)</f>
        <v>41.540876501480568</v>
      </c>
      <c r="M22" s="137">
        <f>VLOOKUP(F22,'PIB Municipios 2018'!F22:$AQ$132,23,FALSE)</f>
        <v>41.60418728310286</v>
      </c>
      <c r="N22" s="137">
        <f>VLOOKUP(F22,'PIB Municipios 2018'!F22:$AQ$132,24,FALSE)</f>
        <v>9.2036648220119233</v>
      </c>
      <c r="O22" s="137">
        <f>VLOOKUP(F22,'PIB Municipios 2018'!F22:$AQ$132,25,FALSE)</f>
        <v>1.6860941070276509</v>
      </c>
      <c r="P22" s="137">
        <f>VLOOKUP(F22,'PIB Municipios 2018'!F22:$AQ$132,26,FALSE)</f>
        <v>28.413631656102506</v>
      </c>
      <c r="Q22" s="137">
        <f>VLOOKUP(F22,'PIB Municipios 2018'!F22:$AQ$132,27,FALSE)</f>
        <v>28.2583984189231</v>
      </c>
      <c r="R22" s="137">
        <f>VLOOKUP(F22,'PIB Municipios 2018'!F22:$AQ$132,31,FALSE)</f>
        <v>64.653695621109989</v>
      </c>
      <c r="S22" s="137">
        <f>VLOOKUP(F22,'PIB Municipios 2018'!F22:$AQ$132,34,FALSE)</f>
        <v>5.0301269073514305</v>
      </c>
      <c r="T22" s="138">
        <f t="shared" si="0"/>
        <v>289.0323750899185</v>
      </c>
      <c r="U22" s="138">
        <f t="shared" si="1"/>
        <v>2.2389071094030166E-3</v>
      </c>
      <c r="V22" s="137">
        <f>VLOOKUP(F22,'PIB Municipios 2018'!F22:$AQ$132,36,FALSE)</f>
        <v>28.593059793995533</v>
      </c>
      <c r="W22" s="138">
        <f>VLOOKUP(F22,'PIB Municipios 2018'!F22:$AQ$132,37,FALSE)</f>
        <v>317.62543488391407</v>
      </c>
      <c r="X22" s="139">
        <f t="shared" si="2"/>
        <v>2.2389071094030175E-3</v>
      </c>
    </row>
    <row r="23" spans="1:24" x14ac:dyDescent="0.3">
      <c r="A23" s="133" t="s">
        <v>12</v>
      </c>
      <c r="B23" s="73" t="s">
        <v>2</v>
      </c>
      <c r="C23" s="133" t="s">
        <v>47</v>
      </c>
      <c r="D23" s="109" t="s">
        <v>2</v>
      </c>
      <c r="E23" s="225" t="s">
        <v>478</v>
      </c>
      <c r="F23" s="134" t="s">
        <v>84</v>
      </c>
      <c r="G23" s="109" t="s">
        <v>210</v>
      </c>
      <c r="H23" s="137">
        <f>VLOOKUP(F23,'PIB Municipios 2018'!F23:$AQ$132,8,FALSE)</f>
        <v>53.740372886224399</v>
      </c>
      <c r="I23" s="137">
        <f>VLOOKUP(F23,'PIB Municipios 2018'!F23:$AQ$132,13,FALSE)</f>
        <v>152.46400053604506</v>
      </c>
      <c r="J23" s="137">
        <f>VLOOKUP(F23,'PIB Municipios 2018'!F23:$AQ$132,14,FALSE)</f>
        <v>14.104977240111269</v>
      </c>
      <c r="K23" s="137">
        <f>VLOOKUP(F23,'PIB Municipios 2018'!F23:$AQ$132,17,FALSE)</f>
        <v>29.7549083469215</v>
      </c>
      <c r="L23" s="137">
        <f>VLOOKUP(F23,'PIB Municipios 2018'!F23:$AQ$132,20,FALSE)</f>
        <v>24.421763003419549</v>
      </c>
      <c r="M23" s="137">
        <f>VLOOKUP(F23,'PIB Municipios 2018'!F23:$AQ$132,23,FALSE)</f>
        <v>34.008031208625582</v>
      </c>
      <c r="N23" s="137">
        <f>VLOOKUP(F23,'PIB Municipios 2018'!F23:$AQ$132,24,FALSE)</f>
        <v>8.4326604241878371</v>
      </c>
      <c r="O23" s="137">
        <f>VLOOKUP(F23,'PIB Municipios 2018'!F23:$AQ$132,25,FALSE)</f>
        <v>1.097568415229903</v>
      </c>
      <c r="P23" s="137">
        <f>VLOOKUP(F23,'PIB Municipios 2018'!F23:$AQ$132,26,FALSE)</f>
        <v>24.337718439948521</v>
      </c>
      <c r="Q23" s="137">
        <f>VLOOKUP(F23,'PIB Municipios 2018'!F23:$AQ$132,27,FALSE)</f>
        <v>41.947883899266941</v>
      </c>
      <c r="R23" s="137">
        <f>VLOOKUP(F23,'PIB Municipios 2018'!F23:$AQ$132,31,FALSE)</f>
        <v>61.715158888148309</v>
      </c>
      <c r="S23" s="137">
        <f>VLOOKUP(F23,'PIB Municipios 2018'!F23:$AQ$132,34,FALSE)</f>
        <v>4.0805915857930009</v>
      </c>
      <c r="T23" s="138">
        <f t="shared" si="0"/>
        <v>450.10563487392187</v>
      </c>
      <c r="U23" s="138">
        <f t="shared" si="1"/>
        <v>3.4866153163225083E-3</v>
      </c>
      <c r="V23" s="137">
        <f>VLOOKUP(F23,'PIB Municipios 2018'!F23:$AQ$132,36,FALSE)</f>
        <v>44.527528542643431</v>
      </c>
      <c r="W23" s="138">
        <f>VLOOKUP(F23,'PIB Municipios 2018'!F23:$AQ$132,37,FALSE)</f>
        <v>494.63316341656537</v>
      </c>
      <c r="X23" s="139">
        <f t="shared" si="2"/>
        <v>3.4866153163225096E-3</v>
      </c>
    </row>
    <row r="24" spans="1:24" x14ac:dyDescent="0.3">
      <c r="A24" s="133" t="s">
        <v>13</v>
      </c>
      <c r="B24" s="73" t="s">
        <v>3</v>
      </c>
      <c r="C24" s="133" t="s">
        <v>48</v>
      </c>
      <c r="D24" s="109" t="s">
        <v>24</v>
      </c>
      <c r="E24" s="225" t="s">
        <v>478</v>
      </c>
      <c r="F24" s="134" t="s">
        <v>85</v>
      </c>
      <c r="G24" s="109" t="s">
        <v>211</v>
      </c>
      <c r="H24" s="137">
        <f>VLOOKUP(F24,'PIB Municipios 2018'!F24:$AQ$132,8,FALSE)</f>
        <v>47.322975588727168</v>
      </c>
      <c r="I24" s="137">
        <f>VLOOKUP(F24,'PIB Municipios 2018'!F24:$AQ$132,13,FALSE)</f>
        <v>48.847060290781208</v>
      </c>
      <c r="J24" s="137">
        <f>VLOOKUP(F24,'PIB Municipios 2018'!F24:$AQ$132,14,FALSE)</f>
        <v>161.85552957161397</v>
      </c>
      <c r="K24" s="137">
        <f>VLOOKUP(F24,'PIB Municipios 2018'!F24:$AQ$132,17,FALSE)</f>
        <v>34.801028357796696</v>
      </c>
      <c r="L24" s="137">
        <f>VLOOKUP(F24,'PIB Municipios 2018'!F24:$AQ$132,20,FALSE)</f>
        <v>41.267581811969819</v>
      </c>
      <c r="M24" s="137">
        <f>VLOOKUP(F24,'PIB Municipios 2018'!F24:$AQ$132,23,FALSE)</f>
        <v>141.72464667799366</v>
      </c>
      <c r="N24" s="137">
        <f>VLOOKUP(F24,'PIB Municipios 2018'!F24:$AQ$132,24,FALSE)</f>
        <v>16.710756809493454</v>
      </c>
      <c r="O24" s="137">
        <f>VLOOKUP(F24,'PIB Municipios 2018'!F24:$AQ$132,25,FALSE)</f>
        <v>14.291814340467896</v>
      </c>
      <c r="P24" s="137">
        <f>VLOOKUP(F24,'PIB Municipios 2018'!F24:$AQ$132,26,FALSE)</f>
        <v>45.813387545826359</v>
      </c>
      <c r="Q24" s="137">
        <f>VLOOKUP(F24,'PIB Municipios 2018'!F24:$AQ$132,27,FALSE)</f>
        <v>67.902866149490578</v>
      </c>
      <c r="R24" s="137">
        <f>VLOOKUP(F24,'PIB Municipios 2018'!F24:$AQ$132,31,FALSE)</f>
        <v>89.152939034539727</v>
      </c>
      <c r="S24" s="137">
        <f>VLOOKUP(F24,'PIB Municipios 2018'!F24:$AQ$132,34,FALSE)</f>
        <v>18.932697608448468</v>
      </c>
      <c r="T24" s="138">
        <f t="shared" si="0"/>
        <v>728.62328378714903</v>
      </c>
      <c r="U24" s="138">
        <f t="shared" si="1"/>
        <v>5.6440730891828749E-3</v>
      </c>
      <c r="V24" s="137">
        <f>VLOOKUP(F24,'PIB Municipios 2018'!F24:$AQ$132,36,FALSE)</f>
        <v>72.080399692740173</v>
      </c>
      <c r="W24" s="138">
        <f>VLOOKUP(F24,'PIB Municipios 2018'!F24:$AQ$132,37,FALSE)</f>
        <v>800.70368347988915</v>
      </c>
      <c r="X24" s="139">
        <f t="shared" si="2"/>
        <v>5.6440730891828758E-3</v>
      </c>
    </row>
    <row r="25" spans="1:24" x14ac:dyDescent="0.3">
      <c r="A25" s="133" t="s">
        <v>13</v>
      </c>
      <c r="B25" s="73" t="s">
        <v>3</v>
      </c>
      <c r="C25" s="133" t="s">
        <v>48</v>
      </c>
      <c r="D25" s="109" t="s">
        <v>24</v>
      </c>
      <c r="E25" s="225" t="s">
        <v>478</v>
      </c>
      <c r="F25" s="134" t="s">
        <v>86</v>
      </c>
      <c r="G25" s="109" t="s">
        <v>212</v>
      </c>
      <c r="H25" s="137">
        <f>VLOOKUP(F25,'PIB Municipios 2018'!F25:$AQ$132,8,FALSE)</f>
        <v>22.126007045331136</v>
      </c>
      <c r="I25" s="137">
        <f>VLOOKUP(F25,'PIB Municipios 2018'!F25:$AQ$132,13,FALSE)</f>
        <v>120.24243676199725</v>
      </c>
      <c r="J25" s="137">
        <f>VLOOKUP(F25,'PIB Municipios 2018'!F25:$AQ$132,14,FALSE)</f>
        <v>172.59520880844985</v>
      </c>
      <c r="K25" s="137">
        <f>VLOOKUP(F25,'PIB Municipios 2018'!F25:$AQ$132,17,FALSE)</f>
        <v>104.3868332685981</v>
      </c>
      <c r="L25" s="137">
        <f>VLOOKUP(F25,'PIB Municipios 2018'!F25:$AQ$132,20,FALSE)</f>
        <v>46.170930517154396</v>
      </c>
      <c r="M25" s="137">
        <f>VLOOKUP(F25,'PIB Municipios 2018'!F25:$AQ$132,23,FALSE)</f>
        <v>26.489798839520319</v>
      </c>
      <c r="N25" s="137">
        <f>VLOOKUP(F25,'PIB Municipios 2018'!F25:$AQ$132,24,FALSE)</f>
        <v>5.559831688853194</v>
      </c>
      <c r="O25" s="137">
        <f>VLOOKUP(F25,'PIB Municipios 2018'!F25:$AQ$132,25,FALSE)</f>
        <v>1.6997249990675567</v>
      </c>
      <c r="P25" s="137">
        <f>VLOOKUP(F25,'PIB Municipios 2018'!F25:$AQ$132,26,FALSE)</f>
        <v>19.092306305506764</v>
      </c>
      <c r="Q25" s="137">
        <f>VLOOKUP(F25,'PIB Municipios 2018'!F25:$AQ$132,27,FALSE)</f>
        <v>47.104090685935809</v>
      </c>
      <c r="R25" s="137">
        <f>VLOOKUP(F25,'PIB Municipios 2018'!F25:$AQ$132,31,FALSE)</f>
        <v>33.000552122340594</v>
      </c>
      <c r="S25" s="137">
        <f>VLOOKUP(F25,'PIB Municipios 2018'!F25:$AQ$132,34,FALSE)</f>
        <v>5.8676693017471138</v>
      </c>
      <c r="T25" s="138">
        <f t="shared" si="0"/>
        <v>604.335390344502</v>
      </c>
      <c r="U25" s="138">
        <f t="shared" si="1"/>
        <v>4.6813122629782086E-3</v>
      </c>
      <c r="V25" s="137">
        <f>VLOOKUP(F25,'PIB Municipios 2018'!F25:$AQ$132,36,FALSE)</f>
        <v>59.784991028676977</v>
      </c>
      <c r="W25" s="138">
        <f>VLOOKUP(F25,'PIB Municipios 2018'!F25:$AQ$132,37,FALSE)</f>
        <v>664.12038137317904</v>
      </c>
      <c r="X25" s="139">
        <f t="shared" si="2"/>
        <v>4.6813122629782104E-3</v>
      </c>
    </row>
    <row r="26" spans="1:24" x14ac:dyDescent="0.3">
      <c r="A26" s="133" t="s">
        <v>13</v>
      </c>
      <c r="B26" s="73" t="s">
        <v>3</v>
      </c>
      <c r="C26" s="133" t="s">
        <v>48</v>
      </c>
      <c r="D26" s="109" t="s">
        <v>24</v>
      </c>
      <c r="E26" s="225" t="s">
        <v>478</v>
      </c>
      <c r="F26" s="134" t="s">
        <v>87</v>
      </c>
      <c r="G26" s="109" t="s">
        <v>213</v>
      </c>
      <c r="H26" s="137">
        <f>VLOOKUP(F26,'PIB Municipios 2018'!F26:$AQ$132,8,FALSE)</f>
        <v>19.296906198831415</v>
      </c>
      <c r="I26" s="137">
        <f>VLOOKUP(F26,'PIB Municipios 2018'!F26:$AQ$132,13,FALSE)</f>
        <v>16.916873279186433</v>
      </c>
      <c r="J26" s="137">
        <f>VLOOKUP(F26,'PIB Municipios 2018'!F26:$AQ$132,14,FALSE)</f>
        <v>82.203198343137828</v>
      </c>
      <c r="K26" s="137">
        <f>VLOOKUP(F26,'PIB Municipios 2018'!F26:$AQ$132,17,FALSE)</f>
        <v>17.204116144137966</v>
      </c>
      <c r="L26" s="137">
        <f>VLOOKUP(F26,'PIB Municipios 2018'!F26:$AQ$132,20,FALSE)</f>
        <v>21.374398355155471</v>
      </c>
      <c r="M26" s="137">
        <f>VLOOKUP(F26,'PIB Municipios 2018'!F26:$AQ$132,23,FALSE)</f>
        <v>69.451960438712405</v>
      </c>
      <c r="N26" s="137">
        <f>VLOOKUP(F26,'PIB Municipios 2018'!F26:$AQ$132,24,FALSE)</f>
        <v>7.4526768313481115</v>
      </c>
      <c r="O26" s="137">
        <f>VLOOKUP(F26,'PIB Municipios 2018'!F26:$AQ$132,25,FALSE)</f>
        <v>1.7969364276283863</v>
      </c>
      <c r="P26" s="137">
        <f>VLOOKUP(F26,'PIB Municipios 2018'!F26:$AQ$132,26,FALSE)</f>
        <v>22.877735844652232</v>
      </c>
      <c r="Q26" s="137">
        <f>VLOOKUP(F26,'PIB Municipios 2018'!F26:$AQ$132,27,FALSE)</f>
        <v>31.684185151170386</v>
      </c>
      <c r="R26" s="137">
        <f>VLOOKUP(F26,'PIB Municipios 2018'!F26:$AQ$132,31,FALSE)</f>
        <v>39.031883536064377</v>
      </c>
      <c r="S26" s="137">
        <f>VLOOKUP(F26,'PIB Municipios 2018'!F26:$AQ$132,34,FALSE)</f>
        <v>7.6959696095574222</v>
      </c>
      <c r="T26" s="138">
        <f t="shared" si="0"/>
        <v>336.98684015958241</v>
      </c>
      <c r="U26" s="138">
        <f t="shared" si="1"/>
        <v>2.6103727375655626E-3</v>
      </c>
      <c r="V26" s="137">
        <f>VLOOKUP(F26,'PIB Municipios 2018'!F26:$AQ$132,36,FALSE)</f>
        <v>33.337043531801363</v>
      </c>
      <c r="W26" s="138">
        <f>VLOOKUP(F26,'PIB Municipios 2018'!F26:$AQ$132,37,FALSE)</f>
        <v>370.3238836913838</v>
      </c>
      <c r="X26" s="139">
        <f t="shared" si="2"/>
        <v>2.6103727375655634E-3</v>
      </c>
    </row>
    <row r="27" spans="1:24" x14ac:dyDescent="0.3">
      <c r="A27" s="133" t="s">
        <v>13</v>
      </c>
      <c r="B27" s="73" t="s">
        <v>3</v>
      </c>
      <c r="C27" s="133" t="s">
        <v>48</v>
      </c>
      <c r="D27" s="109" t="s">
        <v>24</v>
      </c>
      <c r="E27" s="225" t="s">
        <v>478</v>
      </c>
      <c r="F27" s="134" t="s">
        <v>88</v>
      </c>
      <c r="G27" s="109" t="s">
        <v>214</v>
      </c>
      <c r="H27" s="137">
        <f>VLOOKUP(F27,'PIB Municipios 2018'!F27:$AQ$132,8,FALSE)</f>
        <v>79.260576609841848</v>
      </c>
      <c r="I27" s="137">
        <f>VLOOKUP(F27,'PIB Municipios 2018'!F27:$AQ$132,13,FALSE)</f>
        <v>694.08993873798374</v>
      </c>
      <c r="J27" s="137">
        <f>VLOOKUP(F27,'PIB Municipios 2018'!F27:$AQ$132,14,FALSE)</f>
        <v>16.283150504517383</v>
      </c>
      <c r="K27" s="137">
        <f>VLOOKUP(F27,'PIB Municipios 2018'!F27:$AQ$132,17,FALSE)</f>
        <v>18.126910430014384</v>
      </c>
      <c r="L27" s="137">
        <f>VLOOKUP(F27,'PIB Municipios 2018'!F27:$AQ$132,20,FALSE)</f>
        <v>93.189475667787477</v>
      </c>
      <c r="M27" s="137">
        <f>VLOOKUP(F27,'PIB Municipios 2018'!F27:$AQ$132,23,FALSE)</f>
        <v>33.796401057039837</v>
      </c>
      <c r="N27" s="137">
        <f>VLOOKUP(F27,'PIB Municipios 2018'!F27:$AQ$132,24,FALSE)</f>
        <v>6.2851059289189086</v>
      </c>
      <c r="O27" s="137">
        <f>VLOOKUP(F27,'PIB Municipios 2018'!F27:$AQ$132,25,FALSE)</f>
        <v>0.62944000718733772</v>
      </c>
      <c r="P27" s="137">
        <f>VLOOKUP(F27,'PIB Municipios 2018'!F27:$AQ$132,26,FALSE)</f>
        <v>20.865345478340036</v>
      </c>
      <c r="Q27" s="137">
        <f>VLOOKUP(F27,'PIB Municipios 2018'!F27:$AQ$132,27,FALSE)</f>
        <v>86.884371334307673</v>
      </c>
      <c r="R27" s="137">
        <f>VLOOKUP(F27,'PIB Municipios 2018'!F27:$AQ$132,31,FALSE)</f>
        <v>40.349004702863951</v>
      </c>
      <c r="S27" s="137">
        <f>VLOOKUP(F27,'PIB Municipios 2018'!F27:$AQ$132,34,FALSE)</f>
        <v>6.0413430377984376</v>
      </c>
      <c r="T27" s="138">
        <f t="shared" si="0"/>
        <v>1095.8010634966013</v>
      </c>
      <c r="U27" s="138">
        <f t="shared" si="1"/>
        <v>8.4883113553997913E-3</v>
      </c>
      <c r="V27" s="137">
        <f>VLOOKUP(F27,'PIB Municipios 2018'!F27:$AQ$132,36,FALSE)</f>
        <v>108.40413749890361</v>
      </c>
      <c r="W27" s="138">
        <f>VLOOKUP(F27,'PIB Municipios 2018'!F27:$AQ$132,37,FALSE)</f>
        <v>1204.2052009955046</v>
      </c>
      <c r="X27" s="139">
        <f t="shared" si="2"/>
        <v>8.4883113553997913E-3</v>
      </c>
    </row>
    <row r="28" spans="1:24" x14ac:dyDescent="0.3">
      <c r="A28" s="133" t="s">
        <v>13</v>
      </c>
      <c r="B28" s="73" t="s">
        <v>3</v>
      </c>
      <c r="C28" s="133" t="s">
        <v>49</v>
      </c>
      <c r="D28" s="109" t="s">
        <v>25</v>
      </c>
      <c r="E28" s="225" t="s">
        <v>478</v>
      </c>
      <c r="F28" s="134" t="s">
        <v>89</v>
      </c>
      <c r="G28" s="109" t="s">
        <v>215</v>
      </c>
      <c r="H28" s="137">
        <f>VLOOKUP(F28,'PIB Municipios 2018'!F28:$AQ$132,8,FALSE)</f>
        <v>15.4413887923895</v>
      </c>
      <c r="I28" s="137">
        <f>VLOOKUP(F28,'PIB Municipios 2018'!F28:$AQ$132,13,FALSE)</f>
        <v>0</v>
      </c>
      <c r="J28" s="137">
        <f>VLOOKUP(F28,'PIB Municipios 2018'!F28:$AQ$132,14,FALSE)</f>
        <v>1.8496635559402979</v>
      </c>
      <c r="K28" s="137">
        <f>VLOOKUP(F28,'PIB Municipios 2018'!F28:$AQ$132,17,FALSE)</f>
        <v>3.079553234571486</v>
      </c>
      <c r="L28" s="137">
        <f>VLOOKUP(F28,'PIB Municipios 2018'!F28:$AQ$132,20,FALSE)</f>
        <v>6.6137577948402608</v>
      </c>
      <c r="M28" s="137">
        <f>VLOOKUP(F28,'PIB Municipios 2018'!F28:$AQ$132,23,FALSE)</f>
        <v>7.6235118749248514</v>
      </c>
      <c r="N28" s="137">
        <f>VLOOKUP(F28,'PIB Municipios 2018'!F28:$AQ$132,24,FALSE)</f>
        <v>1.663751113582346</v>
      </c>
      <c r="O28" s="137">
        <f>VLOOKUP(F28,'PIB Municipios 2018'!F28:$AQ$132,25,FALSE)</f>
        <v>0.66998736941089809</v>
      </c>
      <c r="P28" s="137">
        <f>VLOOKUP(F28,'PIB Municipios 2018'!F28:$AQ$132,26,FALSE)</f>
        <v>6.5707741850195598</v>
      </c>
      <c r="Q28" s="137">
        <f>VLOOKUP(F28,'PIB Municipios 2018'!F28:$AQ$132,27,FALSE)</f>
        <v>4.7793604751394003</v>
      </c>
      <c r="R28" s="137">
        <f>VLOOKUP(F28,'PIB Municipios 2018'!F28:$AQ$132,31,FALSE)</f>
        <v>9.4158657858462966</v>
      </c>
      <c r="S28" s="137">
        <f>VLOOKUP(F28,'PIB Municipios 2018'!F28:$AQ$132,34,FALSE)</f>
        <v>0.93625707311012907</v>
      </c>
      <c r="T28" s="138">
        <f t="shared" si="0"/>
        <v>58.643871254775021</v>
      </c>
      <c r="U28" s="138">
        <f t="shared" si="1"/>
        <v>4.5426807372144347E-4</v>
      </c>
      <c r="V28" s="137">
        <f>VLOOKUP(F28,'PIB Municipios 2018'!F28:$AQ$132,36,FALSE)</f>
        <v>5.8014529231111212</v>
      </c>
      <c r="W28" s="138">
        <f>VLOOKUP(F28,'PIB Municipios 2018'!F28:$AQ$132,37,FALSE)</f>
        <v>64.445324177886135</v>
      </c>
      <c r="X28" s="139">
        <f t="shared" si="2"/>
        <v>4.5426807372144358E-4</v>
      </c>
    </row>
    <row r="29" spans="1:24" x14ac:dyDescent="0.3">
      <c r="A29" s="133" t="s">
        <v>13</v>
      </c>
      <c r="B29" s="73" t="s">
        <v>3</v>
      </c>
      <c r="C29" s="133" t="s">
        <v>49</v>
      </c>
      <c r="D29" s="109" t="s">
        <v>25</v>
      </c>
      <c r="E29" s="225" t="s">
        <v>478</v>
      </c>
      <c r="F29" s="134" t="s">
        <v>90</v>
      </c>
      <c r="G29" s="109" t="s">
        <v>216</v>
      </c>
      <c r="H29" s="137">
        <f>VLOOKUP(F29,'PIB Municipios 2018'!F29:$AQ$132,8,FALSE)</f>
        <v>36.640544222688213</v>
      </c>
      <c r="I29" s="137">
        <f>VLOOKUP(F29,'PIB Municipios 2018'!F29:$AQ$132,13,FALSE)</f>
        <v>1.0424959278012163E-2</v>
      </c>
      <c r="J29" s="137">
        <f>VLOOKUP(F29,'PIB Municipios 2018'!F29:$AQ$132,14,FALSE)</f>
        <v>1.9918018809099012</v>
      </c>
      <c r="K29" s="137">
        <f>VLOOKUP(F29,'PIB Municipios 2018'!F29:$AQ$132,17,FALSE)</f>
        <v>2.4555572556943197</v>
      </c>
      <c r="L29" s="137">
        <f>VLOOKUP(F29,'PIB Municipios 2018'!F29:$AQ$132,20,FALSE)</f>
        <v>15.194746136380425</v>
      </c>
      <c r="M29" s="137">
        <f>VLOOKUP(F29,'PIB Municipios 2018'!F29:$AQ$132,23,FALSE)</f>
        <v>20.800617515740221</v>
      </c>
      <c r="N29" s="137">
        <f>VLOOKUP(F29,'PIB Municipios 2018'!F29:$AQ$132,24,FALSE)</f>
        <v>3.0977798530480065</v>
      </c>
      <c r="O29" s="137">
        <f>VLOOKUP(F29,'PIB Municipios 2018'!F29:$AQ$132,25,FALSE)</f>
        <v>1.1773839426588428</v>
      </c>
      <c r="P29" s="137">
        <f>VLOOKUP(F29,'PIB Municipios 2018'!F29:$AQ$132,26,FALSE)</f>
        <v>11.688642449596303</v>
      </c>
      <c r="Q29" s="137">
        <f>VLOOKUP(F29,'PIB Municipios 2018'!F29:$AQ$132,27,FALSE)</f>
        <v>9.3309660547474369</v>
      </c>
      <c r="R29" s="137">
        <f>VLOOKUP(F29,'PIB Municipios 2018'!F29:$AQ$132,31,FALSE)</f>
        <v>17.905841248781222</v>
      </c>
      <c r="S29" s="137">
        <f>VLOOKUP(F29,'PIB Municipios 2018'!F29:$AQ$132,34,FALSE)</f>
        <v>1.9955070348270154</v>
      </c>
      <c r="T29" s="138">
        <f t="shared" si="0"/>
        <v>122.28981255434992</v>
      </c>
      <c r="U29" s="138">
        <f t="shared" si="1"/>
        <v>9.4728326074308472E-4</v>
      </c>
      <c r="V29" s="137">
        <f>VLOOKUP(F29,'PIB Municipios 2018'!F29:$AQ$132,36,FALSE)</f>
        <v>12.09774483386237</v>
      </c>
      <c r="W29" s="138">
        <f>VLOOKUP(F29,'PIB Municipios 2018'!F29:$AQ$132,37,FALSE)</f>
        <v>134.38755738821229</v>
      </c>
      <c r="X29" s="139">
        <f t="shared" si="2"/>
        <v>9.4728326074308494E-4</v>
      </c>
    </row>
    <row r="30" spans="1:24" x14ac:dyDescent="0.3">
      <c r="A30" s="133" t="s">
        <v>14</v>
      </c>
      <c r="B30" s="73" t="s">
        <v>4</v>
      </c>
      <c r="C30" s="133" t="s">
        <v>49</v>
      </c>
      <c r="D30" s="109" t="s">
        <v>25</v>
      </c>
      <c r="E30" s="225" t="s">
        <v>478</v>
      </c>
      <c r="F30" s="134" t="s">
        <v>91</v>
      </c>
      <c r="G30" s="109" t="s">
        <v>217</v>
      </c>
      <c r="H30" s="137">
        <f>VLOOKUP(F30,'PIB Municipios 2018'!F30:$AQ$132,8,FALSE)</f>
        <v>10.372650686639819</v>
      </c>
      <c r="I30" s="137">
        <f>VLOOKUP(F30,'PIB Municipios 2018'!F30:$AQ$132,13,FALSE)</f>
        <v>0</v>
      </c>
      <c r="J30" s="137">
        <f>VLOOKUP(F30,'PIB Municipios 2018'!F30:$AQ$132,14,FALSE)</f>
        <v>34.308665961157267</v>
      </c>
      <c r="K30" s="137">
        <f>VLOOKUP(F30,'PIB Municipios 2018'!F30:$AQ$132,17,FALSE)</f>
        <v>9.8394634154841043</v>
      </c>
      <c r="L30" s="137">
        <f>VLOOKUP(F30,'PIB Municipios 2018'!F30:$AQ$132,20,FALSE)</f>
        <v>8.5074175872599067</v>
      </c>
      <c r="M30" s="137">
        <f>VLOOKUP(F30,'PIB Municipios 2018'!F30:$AQ$132,23,FALSE)</f>
        <v>27.33017993970158</v>
      </c>
      <c r="N30" s="137">
        <f>VLOOKUP(F30,'PIB Municipios 2018'!F30:$AQ$132,24,FALSE)</f>
        <v>5.0062013399224137</v>
      </c>
      <c r="O30" s="137">
        <f>VLOOKUP(F30,'PIB Municipios 2018'!F30:$AQ$132,25,FALSE)</f>
        <v>2.0238568498114042</v>
      </c>
      <c r="P30" s="137">
        <f>VLOOKUP(F30,'PIB Municipios 2018'!F30:$AQ$132,26,FALSE)</f>
        <v>14.842747049556703</v>
      </c>
      <c r="Q30" s="137">
        <f>VLOOKUP(F30,'PIB Municipios 2018'!F30:$AQ$132,27,FALSE)</f>
        <v>13.934469384912434</v>
      </c>
      <c r="R30" s="137">
        <f>VLOOKUP(F30,'PIB Municipios 2018'!F30:$AQ$132,31,FALSE)</f>
        <v>18.349032127773214</v>
      </c>
      <c r="S30" s="137">
        <f>VLOOKUP(F30,'PIB Municipios 2018'!F30:$AQ$132,34,FALSE)</f>
        <v>3.0641239039292367</v>
      </c>
      <c r="T30" s="138">
        <f t="shared" si="0"/>
        <v>147.5788082461481</v>
      </c>
      <c r="U30" s="138">
        <f t="shared" si="1"/>
        <v>1.1431772751295862E-3</v>
      </c>
      <c r="V30" s="137">
        <f>VLOOKUP(F30,'PIB Municipios 2018'!F30:$AQ$132,36,FALSE)</f>
        <v>14.59950528793166</v>
      </c>
      <c r="W30" s="138">
        <f>VLOOKUP(F30,'PIB Municipios 2018'!F30:$AQ$132,37,FALSE)</f>
        <v>162.17831353407973</v>
      </c>
      <c r="X30" s="139">
        <f t="shared" si="2"/>
        <v>1.1431772751295864E-3</v>
      </c>
    </row>
    <row r="31" spans="1:24" x14ac:dyDescent="0.3">
      <c r="A31" s="133" t="s">
        <v>14</v>
      </c>
      <c r="B31" s="73" t="s">
        <v>4</v>
      </c>
      <c r="C31" s="133" t="s">
        <v>49</v>
      </c>
      <c r="D31" s="109" t="s">
        <v>25</v>
      </c>
      <c r="E31" s="225" t="s">
        <v>478</v>
      </c>
      <c r="F31" s="134" t="s">
        <v>92</v>
      </c>
      <c r="G31" s="109" t="s">
        <v>218</v>
      </c>
      <c r="H31" s="137">
        <f>VLOOKUP(F31,'PIB Municipios 2018'!F31:$AQ$132,8,FALSE)</f>
        <v>60.343210736524519</v>
      </c>
      <c r="I31" s="137">
        <f>VLOOKUP(F31,'PIB Municipios 2018'!F31:$AQ$132,13,FALSE)</f>
        <v>7.7379458471680653</v>
      </c>
      <c r="J31" s="137">
        <f>VLOOKUP(F31,'PIB Municipios 2018'!F31:$AQ$132,14,FALSE)</f>
        <v>14.359476912703908</v>
      </c>
      <c r="K31" s="137">
        <f>VLOOKUP(F31,'PIB Municipios 2018'!F31:$AQ$132,17,FALSE)</f>
        <v>5.6432763499745224</v>
      </c>
      <c r="L31" s="137">
        <f>VLOOKUP(F31,'PIB Municipios 2018'!F31:$AQ$132,20,FALSE)</f>
        <v>19.693196134288435</v>
      </c>
      <c r="M31" s="137">
        <f>VLOOKUP(F31,'PIB Municipios 2018'!F31:$AQ$132,23,FALSE)</f>
        <v>39.222252921526959</v>
      </c>
      <c r="N31" s="137">
        <f>VLOOKUP(F31,'PIB Municipios 2018'!F31:$AQ$132,24,FALSE)</f>
        <v>7.9253567174613115</v>
      </c>
      <c r="O31" s="137">
        <f>VLOOKUP(F31,'PIB Municipios 2018'!F31:$AQ$132,25,FALSE)</f>
        <v>2.0071067338128068</v>
      </c>
      <c r="P31" s="137">
        <f>VLOOKUP(F31,'PIB Municipios 2018'!F31:$AQ$132,26,FALSE)</f>
        <v>28.791003143303698</v>
      </c>
      <c r="Q31" s="137">
        <f>VLOOKUP(F31,'PIB Municipios 2018'!F31:$AQ$132,27,FALSE)</f>
        <v>20.656407657338935</v>
      </c>
      <c r="R31" s="137">
        <f>VLOOKUP(F31,'PIB Municipios 2018'!F31:$AQ$132,31,FALSE)</f>
        <v>37.541437167012006</v>
      </c>
      <c r="S31" s="137">
        <f>VLOOKUP(F31,'PIB Municipios 2018'!F31:$AQ$132,34,FALSE)</f>
        <v>5.1565821113974692</v>
      </c>
      <c r="T31" s="138">
        <f t="shared" si="0"/>
        <v>249.07725243251269</v>
      </c>
      <c r="U31" s="138">
        <f t="shared" si="1"/>
        <v>1.9294061126828204E-3</v>
      </c>
      <c r="V31" s="137">
        <f>VLOOKUP(F31,'PIB Municipios 2018'!F31:$AQ$132,36,FALSE)</f>
        <v>24.640425730547737</v>
      </c>
      <c r="W31" s="138">
        <f>VLOOKUP(F31,'PIB Municipios 2018'!F31:$AQ$132,37,FALSE)</f>
        <v>273.71767816306038</v>
      </c>
      <c r="X31" s="139">
        <f t="shared" si="2"/>
        <v>1.9294061126828206E-3</v>
      </c>
    </row>
    <row r="32" spans="1:24" x14ac:dyDescent="0.3">
      <c r="A32" s="133" t="s">
        <v>14</v>
      </c>
      <c r="B32" s="73" t="s">
        <v>4</v>
      </c>
      <c r="C32" s="133" t="s">
        <v>49</v>
      </c>
      <c r="D32" s="109" t="s">
        <v>25</v>
      </c>
      <c r="E32" s="225" t="s">
        <v>478</v>
      </c>
      <c r="F32" s="134" t="s">
        <v>93</v>
      </c>
      <c r="G32" s="109" t="s">
        <v>219</v>
      </c>
      <c r="H32" s="137">
        <f>VLOOKUP(F32,'PIB Municipios 2018'!F32:$AQ$132,8,FALSE)</f>
        <v>71.602127599927798</v>
      </c>
      <c r="I32" s="137">
        <f>VLOOKUP(F32,'PIB Municipios 2018'!F32:$AQ$132,13,FALSE)</f>
        <v>1.6768342304690458</v>
      </c>
      <c r="J32" s="137">
        <f>VLOOKUP(F32,'PIB Municipios 2018'!F32:$AQ$132,14,FALSE)</f>
        <v>16.500094021352432</v>
      </c>
      <c r="K32" s="137">
        <f>VLOOKUP(F32,'PIB Municipios 2018'!F32:$AQ$132,17,FALSE)</f>
        <v>26.945139111108048</v>
      </c>
      <c r="L32" s="137">
        <f>VLOOKUP(F32,'PIB Municipios 2018'!F32:$AQ$132,20,FALSE)</f>
        <v>30.365107160406311</v>
      </c>
      <c r="M32" s="137">
        <f>VLOOKUP(F32,'PIB Municipios 2018'!F32:$AQ$132,23,FALSE)</f>
        <v>21.731110003560257</v>
      </c>
      <c r="N32" s="137">
        <f>VLOOKUP(F32,'PIB Municipios 2018'!F32:$AQ$132,24,FALSE)</f>
        <v>3.9065122224898539</v>
      </c>
      <c r="O32" s="137">
        <f>VLOOKUP(F32,'PIB Municipios 2018'!F32:$AQ$132,25,FALSE)</f>
        <v>0.86748786809233114</v>
      </c>
      <c r="P32" s="137">
        <f>VLOOKUP(F32,'PIB Municipios 2018'!F32:$AQ$132,26,FALSE)</f>
        <v>19.556454349469611</v>
      </c>
      <c r="Q32" s="137">
        <f>VLOOKUP(F32,'PIB Municipios 2018'!F32:$AQ$132,27,FALSE)</f>
        <v>15.255640700798667</v>
      </c>
      <c r="R32" s="137">
        <f>VLOOKUP(F32,'PIB Municipios 2018'!F32:$AQ$132,31,FALSE)</f>
        <v>24.223318657769507</v>
      </c>
      <c r="S32" s="137">
        <f>VLOOKUP(F32,'PIB Municipios 2018'!F32:$AQ$132,34,FALSE)</f>
        <v>3.6744325779656206</v>
      </c>
      <c r="T32" s="138">
        <f t="shared" si="0"/>
        <v>236.30425850340947</v>
      </c>
      <c r="U32" s="138">
        <f t="shared" si="1"/>
        <v>1.8304637471179455E-3</v>
      </c>
      <c r="V32" s="137">
        <f>VLOOKUP(F32,'PIB Municipios 2018'!F32:$AQ$132,36,FALSE)</f>
        <v>23.376833791929897</v>
      </c>
      <c r="W32" s="138">
        <f>VLOOKUP(F32,'PIB Municipios 2018'!F32:$AQ$132,37,FALSE)</f>
        <v>259.68109229533934</v>
      </c>
      <c r="X32" s="139">
        <f t="shared" si="2"/>
        <v>1.8304637471179457E-3</v>
      </c>
    </row>
    <row r="33" spans="1:24" x14ac:dyDescent="0.3">
      <c r="A33" s="133" t="s">
        <v>14</v>
      </c>
      <c r="B33" s="73" t="s">
        <v>4</v>
      </c>
      <c r="C33" s="133" t="s">
        <v>50</v>
      </c>
      <c r="D33" s="109" t="s">
        <v>26</v>
      </c>
      <c r="E33" s="225" t="s">
        <v>478</v>
      </c>
      <c r="F33" s="134" t="s">
        <v>94</v>
      </c>
      <c r="G33" s="109" t="s">
        <v>220</v>
      </c>
      <c r="H33" s="137">
        <f>VLOOKUP(F33,'PIB Municipios 2018'!F33:$AQ$132,8,FALSE)</f>
        <v>44.243360750860646</v>
      </c>
      <c r="I33" s="137">
        <f>VLOOKUP(F33,'PIB Municipios 2018'!F33:$AQ$132,13,FALSE)</f>
        <v>33.230102138883417</v>
      </c>
      <c r="J33" s="137">
        <f>VLOOKUP(F33,'PIB Municipios 2018'!F33:$AQ$132,14,FALSE)</f>
        <v>13.941470301566989</v>
      </c>
      <c r="K33" s="137">
        <f>VLOOKUP(F33,'PIB Municipios 2018'!F33:$AQ$132,17,FALSE)</f>
        <v>504.21872421983159</v>
      </c>
      <c r="L33" s="137">
        <f>VLOOKUP(F33,'PIB Municipios 2018'!F33:$AQ$132,20,FALSE)</f>
        <v>28.83926690318032</v>
      </c>
      <c r="M33" s="137">
        <f>VLOOKUP(F33,'PIB Municipios 2018'!F33:$AQ$132,23,FALSE)</f>
        <v>48.659266884945254</v>
      </c>
      <c r="N33" s="137">
        <f>VLOOKUP(F33,'PIB Municipios 2018'!F33:$AQ$132,24,FALSE)</f>
        <v>9.2163584963828242</v>
      </c>
      <c r="O33" s="137">
        <f>VLOOKUP(F33,'PIB Municipios 2018'!F33:$AQ$132,25,FALSE)</f>
        <v>7.995363776321236</v>
      </c>
      <c r="P33" s="137">
        <f>VLOOKUP(F33,'PIB Municipios 2018'!F33:$AQ$132,26,FALSE)</f>
        <v>32.683304901207094</v>
      </c>
      <c r="Q33" s="137">
        <f>VLOOKUP(F33,'PIB Municipios 2018'!F33:$AQ$132,27,FALSE)</f>
        <v>58.767690252024025</v>
      </c>
      <c r="R33" s="137">
        <f>VLOOKUP(F33,'PIB Municipios 2018'!F33:$AQ$132,31,FALSE)</f>
        <v>53.4527975664422</v>
      </c>
      <c r="S33" s="137">
        <f>VLOOKUP(F33,'PIB Municipios 2018'!F33:$AQ$132,34,FALSE)</f>
        <v>8.8163866157782014</v>
      </c>
      <c r="T33" s="138">
        <f t="shared" si="0"/>
        <v>844.06409280742389</v>
      </c>
      <c r="U33" s="138">
        <f t="shared" si="1"/>
        <v>6.5383024915130518E-3</v>
      </c>
      <c r="V33" s="137">
        <f>VLOOKUP(F33,'PIB Municipios 2018'!F33:$AQ$132,36,FALSE)</f>
        <v>83.500594243461521</v>
      </c>
      <c r="W33" s="138">
        <f>VLOOKUP(F33,'PIB Municipios 2018'!F33:$AQ$132,37,FALSE)</f>
        <v>927.56468705088525</v>
      </c>
      <c r="X33" s="139">
        <f t="shared" si="2"/>
        <v>6.5383024915130527E-3</v>
      </c>
    </row>
    <row r="34" spans="1:24" x14ac:dyDescent="0.3">
      <c r="A34" s="133" t="s">
        <v>14</v>
      </c>
      <c r="B34" s="73" t="s">
        <v>4</v>
      </c>
      <c r="C34" s="133" t="s">
        <v>50</v>
      </c>
      <c r="D34" s="109" t="s">
        <v>26</v>
      </c>
      <c r="E34" s="225" t="s">
        <v>479</v>
      </c>
      <c r="F34" s="134" t="s">
        <v>95</v>
      </c>
      <c r="G34" s="109" t="s">
        <v>221</v>
      </c>
      <c r="H34" s="137">
        <f>VLOOKUP(F34,'PIB Municipios 2018'!F34:$AQ$132,8,FALSE)</f>
        <v>28.380968079429472</v>
      </c>
      <c r="I34" s="137">
        <f>VLOOKUP(F34,'PIB Municipios 2018'!F34:$AQ$132,13,FALSE)</f>
        <v>8.0557235636533164</v>
      </c>
      <c r="J34" s="137">
        <f>VLOOKUP(F34,'PIB Municipios 2018'!F34:$AQ$132,14,FALSE)</f>
        <v>0.44824675005520781</v>
      </c>
      <c r="K34" s="137">
        <f>VLOOKUP(F34,'PIB Municipios 2018'!F34:$AQ$132,17,FALSE)</f>
        <v>2.866058273048349</v>
      </c>
      <c r="L34" s="137">
        <f>VLOOKUP(F34,'PIB Municipios 2018'!F34:$AQ$132,20,FALSE)</f>
        <v>9.7047825479158547</v>
      </c>
      <c r="M34" s="137">
        <f>VLOOKUP(F34,'PIB Municipios 2018'!F34:$AQ$132,23,FALSE)</f>
        <v>16.283477799413809</v>
      </c>
      <c r="N34" s="137">
        <f>VLOOKUP(F34,'PIB Municipios 2018'!F34:$AQ$132,24,FALSE)</f>
        <v>4.4917902288094922</v>
      </c>
      <c r="O34" s="137">
        <f>VLOOKUP(F34,'PIB Municipios 2018'!F34:$AQ$132,25,FALSE)</f>
        <v>1.5983519625300997</v>
      </c>
      <c r="P34" s="137">
        <f>VLOOKUP(F34,'PIB Municipios 2018'!F34:$AQ$132,26,FALSE)</f>
        <v>14.276404778885009</v>
      </c>
      <c r="Q34" s="137">
        <f>VLOOKUP(F34,'PIB Municipios 2018'!F34:$AQ$132,27,FALSE)</f>
        <v>12.559729530127889</v>
      </c>
      <c r="R34" s="137">
        <f>VLOOKUP(F34,'PIB Municipios 2018'!F34:$AQ$132,31,FALSE)</f>
        <v>29.361499750009628</v>
      </c>
      <c r="S34" s="137">
        <f>VLOOKUP(F34,'PIB Municipios 2018'!F34:$AQ$132,34,FALSE)</f>
        <v>2.3866348154589168</v>
      </c>
      <c r="T34" s="138">
        <f t="shared" si="0"/>
        <v>130.41366807933704</v>
      </c>
      <c r="U34" s="138">
        <f t="shared" si="1"/>
        <v>1.0102123976088013E-3</v>
      </c>
      <c r="V34" s="137">
        <f>VLOOKUP(F34,'PIB Municipios 2018'!F34:$AQ$132,36,FALSE)</f>
        <v>12.901412197117001</v>
      </c>
      <c r="W34" s="138">
        <f>VLOOKUP(F34,'PIB Municipios 2018'!F34:$AQ$132,37,FALSE)</f>
        <v>143.31508027645404</v>
      </c>
      <c r="X34" s="139">
        <f t="shared" si="2"/>
        <v>1.0102123976088017E-3</v>
      </c>
    </row>
    <row r="35" spans="1:24" x14ac:dyDescent="0.3">
      <c r="A35" s="133" t="s">
        <v>14</v>
      </c>
      <c r="B35" s="73" t="s">
        <v>4</v>
      </c>
      <c r="C35" s="133" t="s">
        <v>50</v>
      </c>
      <c r="D35" s="109" t="s">
        <v>26</v>
      </c>
      <c r="E35" s="225" t="s">
        <v>479</v>
      </c>
      <c r="F35" s="134" t="s">
        <v>96</v>
      </c>
      <c r="G35" s="109" t="s">
        <v>222</v>
      </c>
      <c r="H35" s="137">
        <f>VLOOKUP(F35,'PIB Municipios 2018'!F35:$AQ$132,8,FALSE)</f>
        <v>21.20848640640472</v>
      </c>
      <c r="I35" s="137">
        <f>VLOOKUP(F35,'PIB Municipios 2018'!F35:$AQ$132,13,FALSE)</f>
        <v>2.8434395022572887</v>
      </c>
      <c r="J35" s="137">
        <f>VLOOKUP(F35,'PIB Municipios 2018'!F35:$AQ$132,14,FALSE)</f>
        <v>3.7996991300972431</v>
      </c>
      <c r="K35" s="137">
        <f>VLOOKUP(F35,'PIB Municipios 2018'!F35:$AQ$132,17,FALSE)</f>
        <v>1.7260739335194677</v>
      </c>
      <c r="L35" s="137">
        <f>VLOOKUP(F35,'PIB Municipios 2018'!F35:$AQ$132,20,FALSE)</f>
        <v>3.2721303415621943</v>
      </c>
      <c r="M35" s="137">
        <f>VLOOKUP(F35,'PIB Municipios 2018'!F35:$AQ$132,23,FALSE)</f>
        <v>8.6458888615329137</v>
      </c>
      <c r="N35" s="137">
        <f>VLOOKUP(F35,'PIB Municipios 2018'!F35:$AQ$132,24,FALSE)</f>
        <v>3.4135299644828674</v>
      </c>
      <c r="O35" s="137">
        <f>VLOOKUP(F35,'PIB Municipios 2018'!F35:$AQ$132,25,FALSE)</f>
        <v>0.37971732716770856</v>
      </c>
      <c r="P35" s="137">
        <f>VLOOKUP(F35,'PIB Municipios 2018'!F35:$AQ$132,26,FALSE)</f>
        <v>8.2677597380338383</v>
      </c>
      <c r="Q35" s="137">
        <f>VLOOKUP(F35,'PIB Municipios 2018'!F35:$AQ$132,27,FALSE)</f>
        <v>7.4680371940878514</v>
      </c>
      <c r="R35" s="137">
        <f>VLOOKUP(F35,'PIB Municipios 2018'!F35:$AQ$132,31,FALSE)</f>
        <v>15.782587501038719</v>
      </c>
      <c r="S35" s="137">
        <f>VLOOKUP(F35,'PIB Municipios 2018'!F35:$AQ$132,34,FALSE)</f>
        <v>1.8041837527405913</v>
      </c>
      <c r="T35" s="138">
        <f t="shared" si="0"/>
        <v>78.611533652925402</v>
      </c>
      <c r="U35" s="138">
        <f t="shared" si="1"/>
        <v>6.0894189283070466E-4</v>
      </c>
      <c r="V35" s="137">
        <f>VLOOKUP(F35,'PIB Municipios 2018'!F35:$AQ$132,36,FALSE)</f>
        <v>7.7767906849068753</v>
      </c>
      <c r="W35" s="138">
        <f>VLOOKUP(F35,'PIB Municipios 2018'!F35:$AQ$132,37,FALSE)</f>
        <v>86.388324337832287</v>
      </c>
      <c r="X35" s="139">
        <f t="shared" si="2"/>
        <v>6.0894189283070487E-4</v>
      </c>
    </row>
    <row r="36" spans="1:24" x14ac:dyDescent="0.3">
      <c r="A36" s="133" t="s">
        <v>14</v>
      </c>
      <c r="B36" s="73" t="s">
        <v>4</v>
      </c>
      <c r="C36" s="133" t="s">
        <v>50</v>
      </c>
      <c r="D36" s="109" t="s">
        <v>26</v>
      </c>
      <c r="E36" s="225" t="s">
        <v>479</v>
      </c>
      <c r="F36" s="134" t="s">
        <v>97</v>
      </c>
      <c r="G36" s="109" t="s">
        <v>223</v>
      </c>
      <c r="H36" s="137">
        <f>VLOOKUP(F36,'PIB Municipios 2018'!F36:$AQ$132,8,FALSE)</f>
        <v>79.292336010827498</v>
      </c>
      <c r="I36" s="137">
        <f>VLOOKUP(F36,'PIB Municipios 2018'!F36:$AQ$132,13,FALSE)</f>
        <v>1.4384024414821488</v>
      </c>
      <c r="J36" s="137">
        <f>VLOOKUP(F36,'PIB Municipios 2018'!F36:$AQ$132,14,FALSE)</f>
        <v>7.9972195860023643</v>
      </c>
      <c r="K36" s="137">
        <f>VLOOKUP(F36,'PIB Municipios 2018'!F36:$AQ$132,17,FALSE)</f>
        <v>4.2285290762934213</v>
      </c>
      <c r="L36" s="137">
        <f>VLOOKUP(F36,'PIB Municipios 2018'!F36:$AQ$132,20,FALSE)</f>
        <v>38.018523010969275</v>
      </c>
      <c r="M36" s="137">
        <f>VLOOKUP(F36,'PIB Municipios 2018'!F36:$AQ$132,23,FALSE)</f>
        <v>33.112665628172302</v>
      </c>
      <c r="N36" s="137">
        <f>VLOOKUP(F36,'PIB Municipios 2018'!F36:$AQ$132,24,FALSE)</f>
        <v>7.6778152147410541</v>
      </c>
      <c r="O36" s="137">
        <f>VLOOKUP(F36,'PIB Municipios 2018'!F36:$AQ$132,25,FALSE)</f>
        <v>2.1644471950402195</v>
      </c>
      <c r="P36" s="137">
        <f>VLOOKUP(F36,'PIB Municipios 2018'!F36:$AQ$132,26,FALSE)</f>
        <v>29.626373373597101</v>
      </c>
      <c r="Q36" s="137">
        <f>VLOOKUP(F36,'PIB Municipios 2018'!F36:$AQ$132,27,FALSE)</f>
        <v>24.907024474526569</v>
      </c>
      <c r="R36" s="137">
        <f>VLOOKUP(F36,'PIB Municipios 2018'!F36:$AQ$132,31,FALSE)</f>
        <v>56.010076401592741</v>
      </c>
      <c r="S36" s="137">
        <f>VLOOKUP(F36,'PIB Municipios 2018'!F36:$AQ$132,34,FALSE)</f>
        <v>5.8371237667735354</v>
      </c>
      <c r="T36" s="138">
        <f t="shared" si="0"/>
        <v>290.31053618001823</v>
      </c>
      <c r="U36" s="138">
        <f t="shared" si="1"/>
        <v>2.2488080208517645E-3</v>
      </c>
      <c r="V36" s="137">
        <f>VLOOKUP(F36,'PIB Municipios 2018'!F36:$AQ$132,36,FALSE)</f>
        <v>28.719504232838101</v>
      </c>
      <c r="W36" s="138">
        <f>VLOOKUP(F36,'PIB Municipios 2018'!F36:$AQ$132,37,FALSE)</f>
        <v>319.03004041285635</v>
      </c>
      <c r="X36" s="139">
        <f t="shared" si="2"/>
        <v>2.2488080208517653E-3</v>
      </c>
    </row>
    <row r="37" spans="1:24" x14ac:dyDescent="0.3">
      <c r="A37" s="133" t="s">
        <v>14</v>
      </c>
      <c r="B37" s="73" t="s">
        <v>4</v>
      </c>
      <c r="C37" s="133" t="s">
        <v>51</v>
      </c>
      <c r="D37" s="109" t="s">
        <v>27</v>
      </c>
      <c r="E37" s="225" t="s">
        <v>479</v>
      </c>
      <c r="F37" s="134" t="s">
        <v>98</v>
      </c>
      <c r="G37" s="109" t="s">
        <v>224</v>
      </c>
      <c r="H37" s="137">
        <f>VLOOKUP(F37,'PIB Municipios 2018'!F37:$AQ$132,8,FALSE)</f>
        <v>19.848286153589264</v>
      </c>
      <c r="I37" s="137">
        <f>VLOOKUP(F37,'PIB Municipios 2018'!F37:$AQ$132,13,FALSE)</f>
        <v>390.12103410061206</v>
      </c>
      <c r="J37" s="137">
        <f>VLOOKUP(F37,'PIB Municipios 2018'!F37:$AQ$132,14,FALSE)</f>
        <v>160.34972590550313</v>
      </c>
      <c r="K37" s="137">
        <f>VLOOKUP(F37,'PIB Municipios 2018'!F37:$AQ$132,17,FALSE)</f>
        <v>22.719514401262188</v>
      </c>
      <c r="L37" s="137">
        <f>VLOOKUP(F37,'PIB Municipios 2018'!F37:$AQ$132,20,FALSE)</f>
        <v>27.843178772741091</v>
      </c>
      <c r="M37" s="137">
        <f>VLOOKUP(F37,'PIB Municipios 2018'!F37:$AQ$132,23,FALSE)</f>
        <v>108.88794237720819</v>
      </c>
      <c r="N37" s="137">
        <f>VLOOKUP(F37,'PIB Municipios 2018'!F37:$AQ$132,24,FALSE)</f>
        <v>19.798820849540366</v>
      </c>
      <c r="O37" s="137">
        <f>VLOOKUP(F37,'PIB Municipios 2018'!F37:$AQ$132,25,FALSE)</f>
        <v>7.0265939662622783</v>
      </c>
      <c r="P37" s="137">
        <f>VLOOKUP(F37,'PIB Municipios 2018'!F37:$AQ$132,26,FALSE)</f>
        <v>46.823064602610899</v>
      </c>
      <c r="Q37" s="137">
        <f>VLOOKUP(F37,'PIB Municipios 2018'!F37:$AQ$132,27,FALSE)</f>
        <v>89.045653586603066</v>
      </c>
      <c r="R37" s="137">
        <f>VLOOKUP(F37,'PIB Municipios 2018'!F37:$AQ$132,31,FALSE)</f>
        <v>72.226005807466237</v>
      </c>
      <c r="S37" s="137">
        <f>VLOOKUP(F37,'PIB Municipios 2018'!F37:$AQ$132,34,FALSE)</f>
        <v>9.5507964094116051</v>
      </c>
      <c r="T37" s="138">
        <f t="shared" si="0"/>
        <v>974.24061693281021</v>
      </c>
      <c r="U37" s="138">
        <f t="shared" si="1"/>
        <v>7.5466779209127132E-3</v>
      </c>
      <c r="V37" s="137">
        <f>VLOOKUP(F37,'PIB Municipios 2018'!F37:$AQ$132,36,FALSE)</f>
        <v>96.378546538368667</v>
      </c>
      <c r="W37" s="138">
        <f>VLOOKUP(F37,'PIB Municipios 2018'!F37:$AQ$132,37,FALSE)</f>
        <v>1070.619163471179</v>
      </c>
      <c r="X37" s="139">
        <f t="shared" si="2"/>
        <v>7.5466779209127166E-3</v>
      </c>
    </row>
    <row r="38" spans="1:24" x14ac:dyDescent="0.3">
      <c r="A38" s="133" t="s">
        <v>14</v>
      </c>
      <c r="B38" s="73" t="s">
        <v>4</v>
      </c>
      <c r="C38" s="133" t="s">
        <v>51</v>
      </c>
      <c r="D38" s="109" t="s">
        <v>27</v>
      </c>
      <c r="E38" s="225" t="s">
        <v>479</v>
      </c>
      <c r="F38" s="134" t="s">
        <v>99</v>
      </c>
      <c r="G38" s="109" t="s">
        <v>225</v>
      </c>
      <c r="H38" s="137">
        <f>VLOOKUP(F38,'PIB Municipios 2018'!F38:$AQ$132,8,FALSE)</f>
        <v>71.36207998791123</v>
      </c>
      <c r="I38" s="137">
        <f>VLOOKUP(F38,'PIB Municipios 2018'!F38:$AQ$132,13,FALSE)</f>
        <v>304.32387764033717</v>
      </c>
      <c r="J38" s="137">
        <f>VLOOKUP(F38,'PIB Municipios 2018'!F38:$AQ$132,14,FALSE)</f>
        <v>33.331918506659491</v>
      </c>
      <c r="K38" s="137">
        <f>VLOOKUP(F38,'PIB Municipios 2018'!F38:$AQ$132,17,FALSE)</f>
        <v>24.500654607429841</v>
      </c>
      <c r="L38" s="137">
        <f>VLOOKUP(F38,'PIB Municipios 2018'!F38:$AQ$132,20,FALSE)</f>
        <v>44.513130435712625</v>
      </c>
      <c r="M38" s="137">
        <f>VLOOKUP(F38,'PIB Municipios 2018'!F38:$AQ$132,23,FALSE)</f>
        <v>71.458603248488231</v>
      </c>
      <c r="N38" s="137">
        <f>VLOOKUP(F38,'PIB Municipios 2018'!F38:$AQ$132,24,FALSE)</f>
        <v>10.434131861083776</v>
      </c>
      <c r="O38" s="137">
        <f>VLOOKUP(F38,'PIB Municipios 2018'!F38:$AQ$132,25,FALSE)</f>
        <v>2.6135005417769732</v>
      </c>
      <c r="P38" s="137">
        <f>VLOOKUP(F38,'PIB Municipios 2018'!F38:$AQ$132,26,FALSE)</f>
        <v>30.667821855816108</v>
      </c>
      <c r="Q38" s="137">
        <f>VLOOKUP(F38,'PIB Municipios 2018'!F38:$AQ$132,27,FALSE)</f>
        <v>69.595023703360184</v>
      </c>
      <c r="R38" s="137">
        <f>VLOOKUP(F38,'PIB Municipios 2018'!F38:$AQ$132,31,FALSE)</f>
        <v>85.74176192387057</v>
      </c>
      <c r="S38" s="137">
        <f>VLOOKUP(F38,'PIB Municipios 2018'!F38:$AQ$132,34,FALSE)</f>
        <v>6.9708120401232812</v>
      </c>
      <c r="T38" s="138">
        <f t="shared" si="0"/>
        <v>755.51331635256952</v>
      </c>
      <c r="U38" s="138">
        <f t="shared" si="1"/>
        <v>5.8523690804678265E-3</v>
      </c>
      <c r="V38" s="137">
        <f>VLOOKUP(F38,'PIB Municipios 2018'!F38:$AQ$132,36,FALSE)</f>
        <v>74.740545666928568</v>
      </c>
      <c r="W38" s="138">
        <f>VLOOKUP(F38,'PIB Municipios 2018'!F38:$AQ$132,37,FALSE)</f>
        <v>830.25386201949811</v>
      </c>
      <c r="X38" s="139">
        <f t="shared" si="2"/>
        <v>5.8523690804678282E-3</v>
      </c>
    </row>
    <row r="39" spans="1:24" x14ac:dyDescent="0.3">
      <c r="A39" s="133" t="s">
        <v>14</v>
      </c>
      <c r="B39" s="73" t="s">
        <v>4</v>
      </c>
      <c r="C39" s="133" t="s">
        <v>52</v>
      </c>
      <c r="D39" s="109" t="s">
        <v>28</v>
      </c>
      <c r="E39" s="225" t="s">
        <v>478</v>
      </c>
      <c r="F39" s="134" t="s">
        <v>100</v>
      </c>
      <c r="G39" s="109" t="s">
        <v>226</v>
      </c>
      <c r="H39" s="137">
        <f>VLOOKUP(F39,'PIB Municipios 2018'!F39:$AQ$132,8,FALSE)</f>
        <v>23.615048080595994</v>
      </c>
      <c r="I39" s="137">
        <f>VLOOKUP(F39,'PIB Municipios 2018'!F39:$AQ$132,13,FALSE)</f>
        <v>5.2834421503417319</v>
      </c>
      <c r="J39" s="137">
        <f>VLOOKUP(F39,'PIB Municipios 2018'!F39:$AQ$132,14,FALSE)</f>
        <v>1.841642724494257</v>
      </c>
      <c r="K39" s="137">
        <f>VLOOKUP(F39,'PIB Municipios 2018'!F39:$AQ$132,17,FALSE)</f>
        <v>278.58056019589958</v>
      </c>
      <c r="L39" s="137">
        <f>VLOOKUP(F39,'PIB Municipios 2018'!F39:$AQ$132,20,FALSE)</f>
        <v>28.769713550862704</v>
      </c>
      <c r="M39" s="137">
        <f>VLOOKUP(F39,'PIB Municipios 2018'!F39:$AQ$132,23,FALSE)</f>
        <v>32.108494428545889</v>
      </c>
      <c r="N39" s="137">
        <f>VLOOKUP(F39,'PIB Municipios 2018'!F39:$AQ$132,24,FALSE)</f>
        <v>6.1963262427440755</v>
      </c>
      <c r="O39" s="137">
        <f>VLOOKUP(F39,'PIB Municipios 2018'!F39:$AQ$132,25,FALSE)</f>
        <v>1.2105647618856024</v>
      </c>
      <c r="P39" s="137">
        <f>VLOOKUP(F39,'PIB Municipios 2018'!F39:$AQ$132,26,FALSE)</f>
        <v>22.122789326215255</v>
      </c>
      <c r="Q39" s="137">
        <f>VLOOKUP(F39,'PIB Municipios 2018'!F39:$AQ$132,27,FALSE)</f>
        <v>32.132065989993023</v>
      </c>
      <c r="R39" s="137">
        <f>VLOOKUP(F39,'PIB Municipios 2018'!F39:$AQ$132,31,FALSE)</f>
        <v>33.805635515972376</v>
      </c>
      <c r="S39" s="137">
        <f>VLOOKUP(F39,'PIB Municipios 2018'!F39:$AQ$132,34,FALSE)</f>
        <v>5.1651922421767491</v>
      </c>
      <c r="T39" s="138">
        <f t="shared" si="0"/>
        <v>470.83147520972727</v>
      </c>
      <c r="U39" s="138">
        <f t="shared" si="1"/>
        <v>3.6471621452434911E-3</v>
      </c>
      <c r="V39" s="137">
        <f>VLOOKUP(F39,'PIB Municipios 2018'!F39:$AQ$132,36,FALSE)</f>
        <v>46.577870452673828</v>
      </c>
      <c r="W39" s="138">
        <f>VLOOKUP(F39,'PIB Municipios 2018'!F39:$AQ$132,37,FALSE)</f>
        <v>517.40934566240105</v>
      </c>
      <c r="X39" s="139">
        <f t="shared" si="2"/>
        <v>3.6471621452434919E-3</v>
      </c>
    </row>
    <row r="40" spans="1:24" x14ac:dyDescent="0.3">
      <c r="A40" s="133" t="s">
        <v>15</v>
      </c>
      <c r="B40" s="73" t="s">
        <v>5</v>
      </c>
      <c r="C40" s="133" t="s">
        <v>52</v>
      </c>
      <c r="D40" s="109" t="s">
        <v>28</v>
      </c>
      <c r="E40" s="225" t="s">
        <v>478</v>
      </c>
      <c r="F40" s="134" t="s">
        <v>101</v>
      </c>
      <c r="G40" s="109" t="s">
        <v>227</v>
      </c>
      <c r="H40" s="137">
        <f>VLOOKUP(F40,'PIB Municipios 2018'!F40:$AQ$132,8,FALSE)</f>
        <v>18.224988861473726</v>
      </c>
      <c r="I40" s="137">
        <f>VLOOKUP(F40,'PIB Municipios 2018'!F40:$AQ$132,13,FALSE)</f>
        <v>0</v>
      </c>
      <c r="J40" s="137">
        <f>VLOOKUP(F40,'PIB Municipios 2018'!F40:$AQ$132,14,FALSE)</f>
        <v>2.6632469281012172</v>
      </c>
      <c r="K40" s="137">
        <f>VLOOKUP(F40,'PIB Municipios 2018'!F40:$AQ$132,17,FALSE)</f>
        <v>94.533998622388182</v>
      </c>
      <c r="L40" s="137">
        <f>VLOOKUP(F40,'PIB Municipios 2018'!F40:$AQ$132,20,FALSE)</f>
        <v>24.277520492588629</v>
      </c>
      <c r="M40" s="137">
        <f>VLOOKUP(F40,'PIB Municipios 2018'!F40:$AQ$132,23,FALSE)</f>
        <v>6.2518844684785186</v>
      </c>
      <c r="N40" s="137">
        <f>VLOOKUP(F40,'PIB Municipios 2018'!F40:$AQ$132,24,FALSE)</f>
        <v>1.9035191978898063</v>
      </c>
      <c r="O40" s="137">
        <f>VLOOKUP(F40,'PIB Municipios 2018'!F40:$AQ$132,25,FALSE)</f>
        <v>0.70704585040513712</v>
      </c>
      <c r="P40" s="137">
        <f>VLOOKUP(F40,'PIB Municipios 2018'!F40:$AQ$132,26,FALSE)</f>
        <v>6.4891838430591982</v>
      </c>
      <c r="Q40" s="137">
        <f>VLOOKUP(F40,'PIB Municipios 2018'!F40:$AQ$132,27,FALSE)</f>
        <v>10.911931748169941</v>
      </c>
      <c r="R40" s="137">
        <f>VLOOKUP(F40,'PIB Municipios 2018'!F40:$AQ$132,31,FALSE)</f>
        <v>10.015915293958606</v>
      </c>
      <c r="S40" s="137">
        <f>VLOOKUP(F40,'PIB Municipios 2018'!F40:$AQ$132,34,FALSE)</f>
        <v>1.1223901560543346</v>
      </c>
      <c r="T40" s="138">
        <f t="shared" si="0"/>
        <v>177.10162546256731</v>
      </c>
      <c r="U40" s="138">
        <f t="shared" si="1"/>
        <v>1.3718673841005388E-3</v>
      </c>
      <c r="V40" s="137">
        <f>VLOOKUP(F40,'PIB Municipios 2018'!F40:$AQ$132,36,FALSE)</f>
        <v>17.520104330491026</v>
      </c>
      <c r="W40" s="138">
        <f>VLOOKUP(F40,'PIB Municipios 2018'!F40:$AQ$132,37,FALSE)</f>
        <v>194.62172979305831</v>
      </c>
      <c r="X40" s="139">
        <f t="shared" si="2"/>
        <v>1.3718673841005391E-3</v>
      </c>
    </row>
    <row r="41" spans="1:24" x14ac:dyDescent="0.3">
      <c r="A41" s="133" t="s">
        <v>15</v>
      </c>
      <c r="B41" s="73" t="s">
        <v>5</v>
      </c>
      <c r="C41" s="133" t="s">
        <v>52</v>
      </c>
      <c r="D41" s="109" t="s">
        <v>28</v>
      </c>
      <c r="E41" s="225" t="s">
        <v>478</v>
      </c>
      <c r="F41" s="134" t="s">
        <v>102</v>
      </c>
      <c r="G41" s="109" t="s">
        <v>228</v>
      </c>
      <c r="H41" s="137">
        <f>VLOOKUP(F41,'PIB Municipios 2018'!F41:$AQ$132,8,FALSE)</f>
        <v>28.440926666012043</v>
      </c>
      <c r="I41" s="137">
        <f>VLOOKUP(F41,'PIB Municipios 2018'!F41:$AQ$132,13,FALSE)</f>
        <v>1.8129642774604646E-2</v>
      </c>
      <c r="J41" s="137">
        <f>VLOOKUP(F41,'PIB Municipios 2018'!F41:$AQ$132,14,FALSE)</f>
        <v>10.564851318827579</v>
      </c>
      <c r="K41" s="137">
        <f>VLOOKUP(F41,'PIB Municipios 2018'!F41:$AQ$132,17,FALSE)</f>
        <v>7.0970781155240967</v>
      </c>
      <c r="L41" s="137">
        <f>VLOOKUP(F41,'PIB Municipios 2018'!F41:$AQ$132,20,FALSE)</f>
        <v>12.538735645510904</v>
      </c>
      <c r="M41" s="137">
        <f>VLOOKUP(F41,'PIB Municipios 2018'!F41:$AQ$132,23,FALSE)</f>
        <v>15.783391930340059</v>
      </c>
      <c r="N41" s="137">
        <f>VLOOKUP(F41,'PIB Municipios 2018'!F41:$AQ$132,24,FALSE)</f>
        <v>4.0379150512769613</v>
      </c>
      <c r="O41" s="137">
        <f>VLOOKUP(F41,'PIB Municipios 2018'!F41:$AQ$132,25,FALSE)</f>
        <v>1.1623184946548448</v>
      </c>
      <c r="P41" s="137">
        <f>VLOOKUP(F41,'PIB Municipios 2018'!F41:$AQ$132,26,FALSE)</f>
        <v>14.806803253290601</v>
      </c>
      <c r="Q41" s="137">
        <f>VLOOKUP(F41,'PIB Municipios 2018'!F41:$AQ$132,27,FALSE)</f>
        <v>11.088016049012737</v>
      </c>
      <c r="R41" s="137">
        <f>VLOOKUP(F41,'PIB Municipios 2018'!F41:$AQ$132,31,FALSE)</f>
        <v>20.41728584843019</v>
      </c>
      <c r="S41" s="137">
        <f>VLOOKUP(F41,'PIB Municipios 2018'!F41:$AQ$132,34,FALSE)</f>
        <v>2.4077058270107186</v>
      </c>
      <c r="T41" s="138">
        <f t="shared" si="0"/>
        <v>128.36315784266532</v>
      </c>
      <c r="U41" s="138">
        <f t="shared" si="1"/>
        <v>9.9432870310793521E-4</v>
      </c>
      <c r="V41" s="137">
        <f>VLOOKUP(F41,'PIB Municipios 2018'!F41:$AQ$132,36,FALSE)</f>
        <v>12.698561697109472</v>
      </c>
      <c r="W41" s="138">
        <f>VLOOKUP(F41,'PIB Municipios 2018'!F41:$AQ$132,37,FALSE)</f>
        <v>141.06171953977486</v>
      </c>
      <c r="X41" s="139">
        <f t="shared" si="2"/>
        <v>9.9432870310793607E-4</v>
      </c>
    </row>
    <row r="42" spans="1:24" x14ac:dyDescent="0.3">
      <c r="A42" s="133" t="s">
        <v>15</v>
      </c>
      <c r="B42" s="73" t="s">
        <v>5</v>
      </c>
      <c r="C42" s="133" t="s">
        <v>52</v>
      </c>
      <c r="D42" s="109" t="s">
        <v>28</v>
      </c>
      <c r="E42" s="225" t="s">
        <v>478</v>
      </c>
      <c r="F42" s="134" t="s">
        <v>103</v>
      </c>
      <c r="G42" s="109" t="s">
        <v>229</v>
      </c>
      <c r="H42" s="137">
        <f>VLOOKUP(F42,'PIB Municipios 2018'!F42:$AQ$132,8,FALSE)</f>
        <v>10.477024938025773</v>
      </c>
      <c r="I42" s="137">
        <f>VLOOKUP(F42,'PIB Municipios 2018'!F42:$AQ$132,13,FALSE)</f>
        <v>0</v>
      </c>
      <c r="J42" s="137">
        <f>VLOOKUP(F42,'PIB Municipios 2018'!F42:$AQ$132,14,FALSE)</f>
        <v>0.84697334406174896</v>
      </c>
      <c r="K42" s="137">
        <f>VLOOKUP(F42,'PIB Municipios 2018'!F42:$AQ$132,17,FALSE)</f>
        <v>72.760875323262468</v>
      </c>
      <c r="L42" s="137">
        <f>VLOOKUP(F42,'PIB Municipios 2018'!F42:$AQ$132,20,FALSE)</f>
        <v>15.986123844725016</v>
      </c>
      <c r="M42" s="137">
        <f>VLOOKUP(F42,'PIB Municipios 2018'!F42:$AQ$132,23,FALSE)</f>
        <v>6.9508031775512169</v>
      </c>
      <c r="N42" s="137">
        <f>VLOOKUP(F42,'PIB Municipios 2018'!F42:$AQ$132,24,FALSE)</f>
        <v>2.4380264743649001</v>
      </c>
      <c r="O42" s="137">
        <f>VLOOKUP(F42,'PIB Municipios 2018'!F42:$AQ$132,25,FALSE)</f>
        <v>0.85874762447315112</v>
      </c>
      <c r="P42" s="137">
        <f>VLOOKUP(F42,'PIB Municipios 2018'!F42:$AQ$132,26,FALSE)</f>
        <v>7.0744763523140515</v>
      </c>
      <c r="Q42" s="137">
        <f>VLOOKUP(F42,'PIB Municipios 2018'!F42:$AQ$132,27,FALSE)</f>
        <v>10.770352247028702</v>
      </c>
      <c r="R42" s="137">
        <f>VLOOKUP(F42,'PIB Municipios 2018'!F42:$AQ$132,31,FALSE)</f>
        <v>16.068272281636681</v>
      </c>
      <c r="S42" s="137">
        <f>VLOOKUP(F42,'PIB Municipios 2018'!F42:$AQ$132,34,FALSE)</f>
        <v>1.6045196730078908</v>
      </c>
      <c r="T42" s="138">
        <f t="shared" si="0"/>
        <v>145.83619528045162</v>
      </c>
      <c r="U42" s="138">
        <f t="shared" si="1"/>
        <v>1.1296786192900043E-3</v>
      </c>
      <c r="V42" s="137">
        <f>VLOOKUP(F42,'PIB Municipios 2018'!F42:$AQ$132,36,FALSE)</f>
        <v>14.427114092272523</v>
      </c>
      <c r="W42" s="138">
        <f>VLOOKUP(F42,'PIB Municipios 2018'!F42:$AQ$132,37,FALSE)</f>
        <v>160.26330937272411</v>
      </c>
      <c r="X42" s="139">
        <f t="shared" si="2"/>
        <v>1.1296786192900045E-3</v>
      </c>
    </row>
    <row r="43" spans="1:24" x14ac:dyDescent="0.3">
      <c r="A43" s="133" t="s">
        <v>15</v>
      </c>
      <c r="B43" s="73" t="s">
        <v>5</v>
      </c>
      <c r="C43" s="133" t="s">
        <v>53</v>
      </c>
      <c r="D43" s="109" t="s">
        <v>29</v>
      </c>
      <c r="E43" s="225" t="s">
        <v>478</v>
      </c>
      <c r="F43" s="134" t="s">
        <v>104</v>
      </c>
      <c r="G43" s="109" t="s">
        <v>230</v>
      </c>
      <c r="H43" s="137">
        <f>VLOOKUP(F43,'PIB Municipios 2018'!F43:$AQ$132,8,FALSE)</f>
        <v>46.322930080501507</v>
      </c>
      <c r="I43" s="137">
        <f>VLOOKUP(F43,'PIB Municipios 2018'!F43:$AQ$132,13,FALSE)</f>
        <v>0</v>
      </c>
      <c r="J43" s="137">
        <f>VLOOKUP(F43,'PIB Municipios 2018'!F43:$AQ$132,14,FALSE)</f>
        <v>0.60570777069907011</v>
      </c>
      <c r="K43" s="137">
        <f>VLOOKUP(F43,'PIB Municipios 2018'!F43:$AQ$132,17,FALSE)</f>
        <v>3.2477440951554373</v>
      </c>
      <c r="L43" s="137">
        <f>VLOOKUP(F43,'PIB Municipios 2018'!F43:$AQ$132,20,FALSE)</f>
        <v>16.627773662106652</v>
      </c>
      <c r="M43" s="137">
        <f>VLOOKUP(F43,'PIB Municipios 2018'!F43:$AQ$132,23,FALSE)</f>
        <v>7.6628171556196838</v>
      </c>
      <c r="N43" s="137">
        <f>VLOOKUP(F43,'PIB Municipios 2018'!F43:$AQ$132,24,FALSE)</f>
        <v>3.5128890492006812</v>
      </c>
      <c r="O43" s="137">
        <f>VLOOKUP(F43,'PIB Municipios 2018'!F43:$AQ$132,25,FALSE)</f>
        <v>0.7456545192054056</v>
      </c>
      <c r="P43" s="137">
        <f>VLOOKUP(F43,'PIB Municipios 2018'!F43:$AQ$132,26,FALSE)</f>
        <v>12.7579709532686</v>
      </c>
      <c r="Q43" s="137">
        <f>VLOOKUP(F43,'PIB Municipios 2018'!F43:$AQ$132,27,FALSE)</f>
        <v>10.672507494279879</v>
      </c>
      <c r="R43" s="137">
        <f>VLOOKUP(F43,'PIB Municipios 2018'!F43:$AQ$132,31,FALSE)</f>
        <v>27.937104940145829</v>
      </c>
      <c r="S43" s="137">
        <f>VLOOKUP(F43,'PIB Municipios 2018'!F43:$AQ$132,34,FALSE)</f>
        <v>2.4480001979127284</v>
      </c>
      <c r="T43" s="138">
        <f t="shared" si="0"/>
        <v>132.54109991809548</v>
      </c>
      <c r="U43" s="138">
        <f t="shared" si="1"/>
        <v>1.02669194342814E-3</v>
      </c>
      <c r="V43" s="137">
        <f>VLOOKUP(F43,'PIB Municipios 2018'!F43:$AQ$132,36,FALSE)</f>
        <v>13.111872308218205</v>
      </c>
      <c r="W43" s="138">
        <f>VLOOKUP(F43,'PIB Municipios 2018'!F43:$AQ$132,37,FALSE)</f>
        <v>145.65297222631366</v>
      </c>
      <c r="X43" s="139">
        <f t="shared" si="2"/>
        <v>1.0266919434281402E-3</v>
      </c>
    </row>
    <row r="44" spans="1:24" x14ac:dyDescent="0.3">
      <c r="A44" s="133" t="s">
        <v>15</v>
      </c>
      <c r="B44" s="73" t="s">
        <v>5</v>
      </c>
      <c r="C44" s="133" t="s">
        <v>53</v>
      </c>
      <c r="D44" s="109" t="s">
        <v>29</v>
      </c>
      <c r="E44" s="225" t="s">
        <v>478</v>
      </c>
      <c r="F44" s="134" t="s">
        <v>105</v>
      </c>
      <c r="G44" s="109" t="s">
        <v>231</v>
      </c>
      <c r="H44" s="137">
        <f>VLOOKUP(F44,'PIB Municipios 2018'!F44:$AQ$132,8,FALSE)</f>
        <v>16.941420686207461</v>
      </c>
      <c r="I44" s="137">
        <f>VLOOKUP(F44,'PIB Municipios 2018'!F44:$AQ$132,13,FALSE)</f>
        <v>11.202542589143489</v>
      </c>
      <c r="J44" s="137">
        <f>VLOOKUP(F44,'PIB Municipios 2018'!F44:$AQ$132,14,FALSE)</f>
        <v>2.0804912875170798</v>
      </c>
      <c r="K44" s="137">
        <f>VLOOKUP(F44,'PIB Municipios 2018'!F44:$AQ$132,17,FALSE)</f>
        <v>1.4756779120165364</v>
      </c>
      <c r="L44" s="137">
        <f>VLOOKUP(F44,'PIB Municipios 2018'!F44:$AQ$132,20,FALSE)</f>
        <v>17.869401746039749</v>
      </c>
      <c r="M44" s="137">
        <f>VLOOKUP(F44,'PIB Municipios 2018'!F44:$AQ$132,23,FALSE)</f>
        <v>6.043749985970913</v>
      </c>
      <c r="N44" s="137">
        <f>VLOOKUP(F44,'PIB Municipios 2018'!F44:$AQ$132,24,FALSE)</f>
        <v>2.6192636418122763</v>
      </c>
      <c r="O44" s="137">
        <f>VLOOKUP(F44,'PIB Municipios 2018'!F44:$AQ$132,25,FALSE)</f>
        <v>0.44674063566692201</v>
      </c>
      <c r="P44" s="137">
        <f>VLOOKUP(F44,'PIB Municipios 2018'!F44:$AQ$132,26,FALSE)</f>
        <v>9.1079804394591282</v>
      </c>
      <c r="Q44" s="137">
        <f>VLOOKUP(F44,'PIB Municipios 2018'!F44:$AQ$132,27,FALSE)</f>
        <v>9.5193282399565486</v>
      </c>
      <c r="R44" s="137">
        <f>VLOOKUP(F44,'PIB Municipios 2018'!F44:$AQ$132,31,FALSE)</f>
        <v>22.334663960406097</v>
      </c>
      <c r="S44" s="137">
        <f>VLOOKUP(F44,'PIB Municipios 2018'!F44:$AQ$132,34,FALSE)</f>
        <v>1.8862905774675689</v>
      </c>
      <c r="T44" s="138">
        <f t="shared" si="0"/>
        <v>101.52755170166377</v>
      </c>
      <c r="U44" s="138">
        <f t="shared" si="1"/>
        <v>7.8645431064399123E-4</v>
      </c>
      <c r="V44" s="137">
        <f>VLOOKUP(F44,'PIB Municipios 2018'!F44:$AQ$132,36,FALSE)</f>
        <v>10.043799957151933</v>
      </c>
      <c r="W44" s="138">
        <f>VLOOKUP(F44,'PIB Municipios 2018'!F44:$AQ$132,37,FALSE)</f>
        <v>111.5713516588157</v>
      </c>
      <c r="X44" s="139">
        <f t="shared" si="2"/>
        <v>7.8645431064399145E-4</v>
      </c>
    </row>
    <row r="45" spans="1:24" x14ac:dyDescent="0.3">
      <c r="A45" s="133" t="s">
        <v>15</v>
      </c>
      <c r="B45" s="73" t="s">
        <v>5</v>
      </c>
      <c r="C45" s="133" t="s">
        <v>53</v>
      </c>
      <c r="D45" s="109" t="s">
        <v>29</v>
      </c>
      <c r="E45" s="225" t="s">
        <v>478</v>
      </c>
      <c r="F45" s="134" t="s">
        <v>106</v>
      </c>
      <c r="G45" s="109" t="s">
        <v>232</v>
      </c>
      <c r="H45" s="137">
        <f>VLOOKUP(F45,'PIB Municipios 2018'!F45:$AQ$132,8,FALSE)</f>
        <v>30.821520942300904</v>
      </c>
      <c r="I45" s="137">
        <f>VLOOKUP(F45,'PIB Municipios 2018'!F45:$AQ$132,13,FALSE)</f>
        <v>0</v>
      </c>
      <c r="J45" s="137">
        <f>VLOOKUP(F45,'PIB Municipios 2018'!F45:$AQ$132,14,FALSE)</f>
        <v>2.3854174426805237</v>
      </c>
      <c r="K45" s="137">
        <f>VLOOKUP(F45,'PIB Municipios 2018'!F45:$AQ$132,17,FALSE)</f>
        <v>2.1022255421581382</v>
      </c>
      <c r="L45" s="137">
        <f>VLOOKUP(F45,'PIB Municipios 2018'!F45:$AQ$132,20,FALSE)</f>
        <v>3.8029741979604519</v>
      </c>
      <c r="M45" s="137">
        <f>VLOOKUP(F45,'PIB Municipios 2018'!F45:$AQ$132,23,FALSE)</f>
        <v>10.521396550345516</v>
      </c>
      <c r="N45" s="137">
        <f>VLOOKUP(F45,'PIB Municipios 2018'!F45:$AQ$132,24,FALSE)</f>
        <v>2.8736367559962024</v>
      </c>
      <c r="O45" s="137">
        <f>VLOOKUP(F45,'PIB Municipios 2018'!F45:$AQ$132,25,FALSE)</f>
        <v>0.61066311583027943</v>
      </c>
      <c r="P45" s="137">
        <f>VLOOKUP(F45,'PIB Municipios 2018'!F45:$AQ$132,26,FALSE)</f>
        <v>10.595329152246755</v>
      </c>
      <c r="Q45" s="137">
        <f>VLOOKUP(F45,'PIB Municipios 2018'!F45:$AQ$132,27,FALSE)</f>
        <v>8.6162483732508601</v>
      </c>
      <c r="R45" s="137">
        <f>VLOOKUP(F45,'PIB Municipios 2018'!F45:$AQ$132,31,FALSE)</f>
        <v>21.066184289727168</v>
      </c>
      <c r="S45" s="137">
        <f>VLOOKUP(F45,'PIB Municipios 2018'!F45:$AQ$132,34,FALSE)</f>
        <v>1.8483243342045312</v>
      </c>
      <c r="T45" s="138">
        <f t="shared" si="0"/>
        <v>95.243920696701338</v>
      </c>
      <c r="U45" s="138">
        <f t="shared" si="1"/>
        <v>7.3777994976833195E-4</v>
      </c>
      <c r="V45" s="137">
        <f>VLOOKUP(F45,'PIB Municipios 2018'!F45:$AQ$132,36,FALSE)</f>
        <v>9.4221801922643476</v>
      </c>
      <c r="W45" s="138">
        <f>VLOOKUP(F45,'PIB Municipios 2018'!F45:$AQ$132,37,FALSE)</f>
        <v>104.66610088896567</v>
      </c>
      <c r="X45" s="139">
        <f t="shared" si="2"/>
        <v>7.3777994976833205E-4</v>
      </c>
    </row>
    <row r="46" spans="1:24" x14ac:dyDescent="0.3">
      <c r="A46" s="133" t="s">
        <v>15</v>
      </c>
      <c r="B46" s="73" t="s">
        <v>5</v>
      </c>
      <c r="C46" s="133" t="s">
        <v>53</v>
      </c>
      <c r="D46" s="109" t="s">
        <v>29</v>
      </c>
      <c r="E46" s="225" t="s">
        <v>478</v>
      </c>
      <c r="F46" s="134" t="s">
        <v>107</v>
      </c>
      <c r="G46" s="109" t="s">
        <v>233</v>
      </c>
      <c r="H46" s="137">
        <f>VLOOKUP(F46,'PIB Municipios 2018'!F46:$AQ$132,8,FALSE)</f>
        <v>24.332576777560504</v>
      </c>
      <c r="I46" s="137">
        <f>VLOOKUP(F46,'PIB Municipios 2018'!F46:$AQ$132,13,FALSE)</f>
        <v>3.3180611025221327</v>
      </c>
      <c r="J46" s="137">
        <f>VLOOKUP(F46,'PIB Municipios 2018'!F46:$AQ$132,14,FALSE)</f>
        <v>0.59845768435943081</v>
      </c>
      <c r="K46" s="137">
        <f>VLOOKUP(F46,'PIB Municipios 2018'!F46:$AQ$132,17,FALSE)</f>
        <v>4.492315706185078</v>
      </c>
      <c r="L46" s="137">
        <f>VLOOKUP(F46,'PIB Municipios 2018'!F46:$AQ$132,20,FALSE)</f>
        <v>11.243555762552461</v>
      </c>
      <c r="M46" s="137">
        <f>VLOOKUP(F46,'PIB Municipios 2018'!F46:$AQ$132,23,FALSE)</f>
        <v>15.414075814138917</v>
      </c>
      <c r="N46" s="137">
        <f>VLOOKUP(F46,'PIB Municipios 2018'!F46:$AQ$132,24,FALSE)</f>
        <v>4.2178030571678713</v>
      </c>
      <c r="O46" s="137">
        <f>VLOOKUP(F46,'PIB Municipios 2018'!F46:$AQ$132,25,FALSE)</f>
        <v>0.82241875384412189</v>
      </c>
      <c r="P46" s="137">
        <f>VLOOKUP(F46,'PIB Municipios 2018'!F46:$AQ$132,26,FALSE)</f>
        <v>13.712107905092955</v>
      </c>
      <c r="Q46" s="137">
        <f>VLOOKUP(F46,'PIB Municipios 2018'!F46:$AQ$132,27,FALSE)</f>
        <v>13.055825696110361</v>
      </c>
      <c r="R46" s="137">
        <f>VLOOKUP(F46,'PIB Municipios 2018'!F46:$AQ$132,31,FALSE)</f>
        <v>34.526347559630331</v>
      </c>
      <c r="S46" s="137">
        <f>VLOOKUP(F46,'PIB Municipios 2018'!F46:$AQ$132,34,FALSE)</f>
        <v>2.7501663708567903</v>
      </c>
      <c r="T46" s="138">
        <f t="shared" si="0"/>
        <v>128.48371219002095</v>
      </c>
      <c r="U46" s="138">
        <f t="shared" si="1"/>
        <v>9.9526254308098341E-4</v>
      </c>
      <c r="V46" s="137">
        <f>VLOOKUP(F46,'PIB Municipios 2018'!F46:$AQ$132,36,FALSE)</f>
        <v>12.710487757853677</v>
      </c>
      <c r="W46" s="138">
        <f>VLOOKUP(F46,'PIB Municipios 2018'!F46:$AQ$132,37,FALSE)</f>
        <v>141.19419994787464</v>
      </c>
      <c r="X46" s="139">
        <f t="shared" si="2"/>
        <v>9.9526254308098363E-4</v>
      </c>
    </row>
    <row r="47" spans="1:24" x14ac:dyDescent="0.3">
      <c r="A47" s="133" t="s">
        <v>15</v>
      </c>
      <c r="B47" s="73" t="s">
        <v>5</v>
      </c>
      <c r="C47" s="133" t="s">
        <v>53</v>
      </c>
      <c r="D47" s="109" t="s">
        <v>29</v>
      </c>
      <c r="E47" s="225" t="s">
        <v>478</v>
      </c>
      <c r="F47" s="134" t="s">
        <v>108</v>
      </c>
      <c r="G47" s="109" t="s">
        <v>234</v>
      </c>
      <c r="H47" s="137">
        <f>VLOOKUP(F47,'PIB Municipios 2018'!F47:$AQ$132,8,FALSE)</f>
        <v>49.389872779536141</v>
      </c>
      <c r="I47" s="137">
        <f>VLOOKUP(F47,'PIB Municipios 2018'!F47:$AQ$132,13,FALSE)</f>
        <v>1.2906412176159823</v>
      </c>
      <c r="J47" s="137">
        <f>VLOOKUP(F47,'PIB Municipios 2018'!F47:$AQ$132,14,FALSE)</f>
        <v>107.36340388969364</v>
      </c>
      <c r="K47" s="137">
        <f>VLOOKUP(F47,'PIB Municipios 2018'!F47:$AQ$132,17,FALSE)</f>
        <v>22.729749854693136</v>
      </c>
      <c r="L47" s="137">
        <f>VLOOKUP(F47,'PIB Municipios 2018'!F47:$AQ$132,20,FALSE)</f>
        <v>46.397714514301356</v>
      </c>
      <c r="M47" s="137">
        <f>VLOOKUP(F47,'PIB Municipios 2018'!F47:$AQ$132,23,FALSE)</f>
        <v>119.38239845529174</v>
      </c>
      <c r="N47" s="137">
        <f>VLOOKUP(F47,'PIB Municipios 2018'!F47:$AQ$132,24,FALSE)</f>
        <v>18.97129073306953</v>
      </c>
      <c r="O47" s="137">
        <f>VLOOKUP(F47,'PIB Municipios 2018'!F47:$AQ$132,25,FALSE)</f>
        <v>12.262009627132063</v>
      </c>
      <c r="P47" s="137">
        <f>VLOOKUP(F47,'PIB Municipios 2018'!F47:$AQ$132,26,FALSE)</f>
        <v>60.850070563739948</v>
      </c>
      <c r="Q47" s="137">
        <f>VLOOKUP(F47,'PIB Municipios 2018'!F47:$AQ$132,27,FALSE)</f>
        <v>60.163271662987569</v>
      </c>
      <c r="R47" s="137">
        <f>VLOOKUP(F47,'PIB Municipios 2018'!F47:$AQ$132,31,FALSE)</f>
        <v>101.78294729603265</v>
      </c>
      <c r="S47" s="137">
        <f>VLOOKUP(F47,'PIB Municipios 2018'!F47:$AQ$132,34,FALSE)</f>
        <v>13.741220011537278</v>
      </c>
      <c r="T47" s="138">
        <f t="shared" si="0"/>
        <v>614.32459060563099</v>
      </c>
      <c r="U47" s="138">
        <f t="shared" si="1"/>
        <v>4.7586907624453849E-3</v>
      </c>
      <c r="V47" s="137">
        <f>VLOOKUP(F47,'PIB Municipios 2018'!F47:$AQ$132,36,FALSE)</f>
        <v>60.773191053922595</v>
      </c>
      <c r="W47" s="138">
        <f>VLOOKUP(F47,'PIB Municipios 2018'!F47:$AQ$132,37,FALSE)</f>
        <v>675.09778165955368</v>
      </c>
      <c r="X47" s="139">
        <f t="shared" si="2"/>
        <v>4.7586907624453875E-3</v>
      </c>
    </row>
    <row r="48" spans="1:24" x14ac:dyDescent="0.3">
      <c r="A48" s="133" t="s">
        <v>15</v>
      </c>
      <c r="B48" s="73" t="s">
        <v>5</v>
      </c>
      <c r="C48" s="133" t="s">
        <v>54</v>
      </c>
      <c r="D48" s="109" t="s">
        <v>30</v>
      </c>
      <c r="E48" s="225" t="s">
        <v>478</v>
      </c>
      <c r="F48" s="134" t="s">
        <v>109</v>
      </c>
      <c r="G48" s="109" t="s">
        <v>235</v>
      </c>
      <c r="H48" s="137">
        <f>VLOOKUP(F48,'PIB Municipios 2018'!F48:$AQ$132,8,FALSE)</f>
        <v>61.97203468422623</v>
      </c>
      <c r="I48" s="137">
        <f>VLOOKUP(F48,'PIB Municipios 2018'!F48:$AQ$132,13,FALSE)</f>
        <v>0</v>
      </c>
      <c r="J48" s="137">
        <f>VLOOKUP(F48,'PIB Municipios 2018'!F48:$AQ$132,14,FALSE)</f>
        <v>3.7502328650008985</v>
      </c>
      <c r="K48" s="137">
        <f>VLOOKUP(F48,'PIB Municipios 2018'!F48:$AQ$132,17,FALSE)</f>
        <v>2.4424686809371581</v>
      </c>
      <c r="L48" s="137">
        <f>VLOOKUP(F48,'PIB Municipios 2018'!F48:$AQ$132,20,FALSE)</f>
        <v>8.8655548802339439</v>
      </c>
      <c r="M48" s="137">
        <f>VLOOKUP(F48,'PIB Municipios 2018'!F48:$AQ$132,23,FALSE)</f>
        <v>8.8304733684728181</v>
      </c>
      <c r="N48" s="137">
        <f>VLOOKUP(F48,'PIB Municipios 2018'!F48:$AQ$132,24,FALSE)</f>
        <v>2.1245046370245544</v>
      </c>
      <c r="O48" s="137">
        <f>VLOOKUP(F48,'PIB Municipios 2018'!F48:$AQ$132,25,FALSE)</f>
        <v>0.47322654237356543</v>
      </c>
      <c r="P48" s="137">
        <f>VLOOKUP(F48,'PIB Municipios 2018'!F48:$AQ$132,26,FALSE)</f>
        <v>9.0512555638718393</v>
      </c>
      <c r="Q48" s="137">
        <f>VLOOKUP(F48,'PIB Municipios 2018'!F48:$AQ$132,27,FALSE)</f>
        <v>6.7949397829307285</v>
      </c>
      <c r="R48" s="137">
        <f>VLOOKUP(F48,'PIB Municipios 2018'!F48:$AQ$132,31,FALSE)</f>
        <v>13.205514089705943</v>
      </c>
      <c r="S48" s="137">
        <f>VLOOKUP(F48,'PIB Municipios 2018'!F48:$AQ$132,34,FALSE)</f>
        <v>1.6968924227047866</v>
      </c>
      <c r="T48" s="138">
        <f t="shared" si="0"/>
        <v>119.20709751748247</v>
      </c>
      <c r="U48" s="138">
        <f t="shared" si="1"/>
        <v>9.2340388525734914E-4</v>
      </c>
      <c r="V48" s="137">
        <f>VLOOKUP(F48,'PIB Municipios 2018'!F48:$AQ$132,36,FALSE)</f>
        <v>11.792781573779211</v>
      </c>
      <c r="W48" s="138">
        <f>VLOOKUP(F48,'PIB Municipios 2018'!F48:$AQ$132,37,FALSE)</f>
        <v>130.99987909126168</v>
      </c>
      <c r="X48" s="139">
        <f t="shared" si="2"/>
        <v>9.2340388525734935E-4</v>
      </c>
    </row>
    <row r="49" spans="1:24" x14ac:dyDescent="0.3">
      <c r="A49" s="133" t="s">
        <v>15</v>
      </c>
      <c r="B49" s="73" t="s">
        <v>5</v>
      </c>
      <c r="C49" s="133" t="s">
        <v>54</v>
      </c>
      <c r="D49" s="109" t="s">
        <v>30</v>
      </c>
      <c r="E49" s="225" t="s">
        <v>478</v>
      </c>
      <c r="F49" s="134" t="s">
        <v>110</v>
      </c>
      <c r="G49" s="109" t="s">
        <v>236</v>
      </c>
      <c r="H49" s="137">
        <f>VLOOKUP(F49,'PIB Municipios 2018'!F49:$AQ$132,8,FALSE)</f>
        <v>181.95762299633088</v>
      </c>
      <c r="I49" s="137">
        <f>VLOOKUP(F49,'PIB Municipios 2018'!F49:$AQ$132,13,FALSE)</f>
        <v>0</v>
      </c>
      <c r="J49" s="137">
        <f>VLOOKUP(F49,'PIB Municipios 2018'!F49:$AQ$132,14,FALSE)</f>
        <v>77.334954745347787</v>
      </c>
      <c r="K49" s="137">
        <f>VLOOKUP(F49,'PIB Municipios 2018'!F49:$AQ$132,17,FALSE)</f>
        <v>24.302167032785672</v>
      </c>
      <c r="L49" s="137">
        <f>VLOOKUP(F49,'PIB Municipios 2018'!F49:$AQ$132,20,FALSE)</f>
        <v>21.1144776106247</v>
      </c>
      <c r="M49" s="137">
        <f>VLOOKUP(F49,'PIB Municipios 2018'!F49:$AQ$132,23,FALSE)</f>
        <v>67.001099797572437</v>
      </c>
      <c r="N49" s="137">
        <f>VLOOKUP(F49,'PIB Municipios 2018'!F49:$AQ$132,24,FALSE)</f>
        <v>9.2399147050796699</v>
      </c>
      <c r="O49" s="137">
        <f>VLOOKUP(F49,'PIB Municipios 2018'!F49:$AQ$132,25,FALSE)</f>
        <v>9.5854529445375398</v>
      </c>
      <c r="P49" s="137">
        <f>VLOOKUP(F49,'PIB Municipios 2018'!F49:$AQ$132,26,FALSE)</f>
        <v>28.989536405741742</v>
      </c>
      <c r="Q49" s="137">
        <f>VLOOKUP(F49,'PIB Municipios 2018'!F49:$AQ$132,27,FALSE)</f>
        <v>33.302855390295989</v>
      </c>
      <c r="R49" s="137">
        <f>VLOOKUP(F49,'PIB Municipios 2018'!F49:$AQ$132,31,FALSE)</f>
        <v>39.572327645728841</v>
      </c>
      <c r="S49" s="137">
        <f>VLOOKUP(F49,'PIB Municipios 2018'!F49:$AQ$132,34,FALSE)</f>
        <v>6.1059193403904706</v>
      </c>
      <c r="T49" s="138">
        <f t="shared" si="0"/>
        <v>498.50632861443569</v>
      </c>
      <c r="U49" s="138">
        <f t="shared" si="1"/>
        <v>3.8615375280019507E-3</v>
      </c>
      <c r="V49" s="137">
        <f>VLOOKUP(F49,'PIB Municipios 2018'!F49:$AQ$132,36,FALSE)</f>
        <v>49.315656273188615</v>
      </c>
      <c r="W49" s="138">
        <f>VLOOKUP(F49,'PIB Municipios 2018'!F49:$AQ$132,37,FALSE)</f>
        <v>547.82198488762435</v>
      </c>
      <c r="X49" s="139">
        <f t="shared" si="2"/>
        <v>3.8615375280019524E-3</v>
      </c>
    </row>
    <row r="50" spans="1:24" x14ac:dyDescent="0.3">
      <c r="A50" s="133" t="s">
        <v>15</v>
      </c>
      <c r="B50" s="73" t="s">
        <v>5</v>
      </c>
      <c r="C50" s="133" t="s">
        <v>54</v>
      </c>
      <c r="D50" s="109" t="s">
        <v>30</v>
      </c>
      <c r="E50" s="225" t="s">
        <v>478</v>
      </c>
      <c r="F50" s="134" t="s">
        <v>111</v>
      </c>
      <c r="G50" s="109" t="s">
        <v>237</v>
      </c>
      <c r="H50" s="137">
        <f>VLOOKUP(F50,'PIB Municipios 2018'!F50:$AQ$132,8,FALSE)</f>
        <v>71.590290711846748</v>
      </c>
      <c r="I50" s="137">
        <f>VLOOKUP(F50,'PIB Municipios 2018'!F50:$AQ$132,13,FALSE)</f>
        <v>0</v>
      </c>
      <c r="J50" s="137">
        <f>VLOOKUP(F50,'PIB Municipios 2018'!F50:$AQ$132,14,FALSE)</f>
        <v>42.450373492663552</v>
      </c>
      <c r="K50" s="137">
        <f>VLOOKUP(F50,'PIB Municipios 2018'!F50:$AQ$132,17,FALSE)</f>
        <v>9.3998324524642562</v>
      </c>
      <c r="L50" s="137">
        <f>VLOOKUP(F50,'PIB Municipios 2018'!F50:$AQ$132,20,FALSE)</f>
        <v>38.640706856636918</v>
      </c>
      <c r="M50" s="137">
        <f>VLOOKUP(F50,'PIB Municipios 2018'!F50:$AQ$132,23,FALSE)</f>
        <v>25.098561627301525</v>
      </c>
      <c r="N50" s="137">
        <f>VLOOKUP(F50,'PIB Municipios 2018'!F50:$AQ$132,24,FALSE)</f>
        <v>5.0786959895502246</v>
      </c>
      <c r="O50" s="137">
        <f>VLOOKUP(F50,'PIB Municipios 2018'!F50:$AQ$132,25,FALSE)</f>
        <v>4.1163125841076909</v>
      </c>
      <c r="P50" s="137">
        <f>VLOOKUP(F50,'PIB Municipios 2018'!F50:$AQ$132,26,FALSE)</f>
        <v>26.626257189106244</v>
      </c>
      <c r="Q50" s="137">
        <f>VLOOKUP(F50,'PIB Municipios 2018'!F50:$AQ$132,27,FALSE)</f>
        <v>17.662925244594547</v>
      </c>
      <c r="R50" s="137">
        <f>VLOOKUP(F50,'PIB Municipios 2018'!F50:$AQ$132,31,FALSE)</f>
        <v>21.235860866878028</v>
      </c>
      <c r="S50" s="137">
        <f>VLOOKUP(F50,'PIB Municipios 2018'!F50:$AQ$132,34,FALSE)</f>
        <v>4.3536275356942298</v>
      </c>
      <c r="T50" s="138">
        <f t="shared" si="0"/>
        <v>266.25344455084399</v>
      </c>
      <c r="U50" s="138">
        <f t="shared" si="1"/>
        <v>2.0624566010035155E-3</v>
      </c>
      <c r="V50" s="137">
        <f>VLOOKUP(F50,'PIB Municipios 2018'!F50:$AQ$132,36,FALSE)</f>
        <v>26.339612156012404</v>
      </c>
      <c r="W50" s="138">
        <f>VLOOKUP(F50,'PIB Municipios 2018'!F50:$AQ$132,37,FALSE)</f>
        <v>292.59305670685632</v>
      </c>
      <c r="X50" s="139">
        <f t="shared" si="2"/>
        <v>2.0624566010035155E-3</v>
      </c>
    </row>
    <row r="51" spans="1:24" x14ac:dyDescent="0.3">
      <c r="A51" s="133" t="s">
        <v>15</v>
      </c>
      <c r="B51" s="73" t="s">
        <v>5</v>
      </c>
      <c r="C51" s="133" t="s">
        <v>54</v>
      </c>
      <c r="D51" s="109" t="s">
        <v>30</v>
      </c>
      <c r="E51" s="225" t="s">
        <v>478</v>
      </c>
      <c r="F51" s="134" t="s">
        <v>112</v>
      </c>
      <c r="G51" s="109" t="s">
        <v>238</v>
      </c>
      <c r="H51" s="137">
        <f>VLOOKUP(F51,'PIB Municipios 2018'!F51:$AQ$132,8,FALSE)</f>
        <v>14.210335542132785</v>
      </c>
      <c r="I51" s="137">
        <f>VLOOKUP(F51,'PIB Municipios 2018'!F51:$AQ$132,13,FALSE)</f>
        <v>0</v>
      </c>
      <c r="J51" s="137">
        <f>VLOOKUP(F51,'PIB Municipios 2018'!F51:$AQ$132,14,FALSE)</f>
        <v>2.5183879982113808</v>
      </c>
      <c r="K51" s="137">
        <f>VLOOKUP(F51,'PIB Municipios 2018'!F51:$AQ$132,17,FALSE)</f>
        <v>2.5795986919945779</v>
      </c>
      <c r="L51" s="137">
        <f>VLOOKUP(F51,'PIB Municipios 2018'!F51:$AQ$132,20,FALSE)</f>
        <v>3.8927359134322974</v>
      </c>
      <c r="M51" s="137">
        <f>VLOOKUP(F51,'PIB Municipios 2018'!F51:$AQ$132,23,FALSE)</f>
        <v>6.3524392715603462</v>
      </c>
      <c r="N51" s="137">
        <f>VLOOKUP(F51,'PIB Municipios 2018'!F51:$AQ$132,24,FALSE)</f>
        <v>1.5931113226540672</v>
      </c>
      <c r="O51" s="137">
        <f>VLOOKUP(F51,'PIB Municipios 2018'!F51:$AQ$132,25,FALSE)</f>
        <v>0.69546844549256859</v>
      </c>
      <c r="P51" s="137">
        <f>VLOOKUP(F51,'PIB Municipios 2018'!F51:$AQ$132,26,FALSE)</f>
        <v>4.6504320275481783</v>
      </c>
      <c r="Q51" s="137">
        <f>VLOOKUP(F51,'PIB Municipios 2018'!F51:$AQ$132,27,FALSE)</f>
        <v>4.1676518458897567</v>
      </c>
      <c r="R51" s="137">
        <f>VLOOKUP(F51,'PIB Municipios 2018'!F51:$AQ$132,31,FALSE)</f>
        <v>8.0792037565072938</v>
      </c>
      <c r="S51" s="137">
        <f>VLOOKUP(F51,'PIB Municipios 2018'!F51:$AQ$132,34,FALSE)</f>
        <v>0.99884631379509592</v>
      </c>
      <c r="T51" s="138">
        <f t="shared" si="0"/>
        <v>49.738211129218357</v>
      </c>
      <c r="U51" s="138">
        <f t="shared" si="1"/>
        <v>3.8528290981780554E-4</v>
      </c>
      <c r="V51" s="137">
        <f>VLOOKUP(F51,'PIB Municipios 2018'!F51:$AQ$132,36,FALSE)</f>
        <v>4.9204441004979982</v>
      </c>
      <c r="W51" s="138">
        <f>VLOOKUP(F51,'PIB Municipios 2018'!F51:$AQ$132,37,FALSE)</f>
        <v>54.658655229716338</v>
      </c>
      <c r="X51" s="139">
        <f t="shared" si="2"/>
        <v>3.8528290981780554E-4</v>
      </c>
    </row>
    <row r="52" spans="1:24" x14ac:dyDescent="0.3">
      <c r="A52" s="133" t="s">
        <v>15</v>
      </c>
      <c r="B52" s="73" t="s">
        <v>5</v>
      </c>
      <c r="C52" s="133" t="s">
        <v>54</v>
      </c>
      <c r="D52" s="109" t="s">
        <v>30</v>
      </c>
      <c r="E52" s="225" t="s">
        <v>478</v>
      </c>
      <c r="F52" s="134" t="s">
        <v>113</v>
      </c>
      <c r="G52" s="109" t="s">
        <v>239</v>
      </c>
      <c r="H52" s="137">
        <f>VLOOKUP(F52,'PIB Municipios 2018'!F52:$AQ$132,8,FALSE)</f>
        <v>162.17835377159724</v>
      </c>
      <c r="I52" s="137">
        <f>VLOOKUP(F52,'PIB Municipios 2018'!F52:$AQ$132,13,FALSE)</f>
        <v>0</v>
      </c>
      <c r="J52" s="137">
        <f>VLOOKUP(F52,'PIB Municipios 2018'!F52:$AQ$132,14,FALSE)</f>
        <v>109.98378160531004</v>
      </c>
      <c r="K52" s="137">
        <f>VLOOKUP(F52,'PIB Municipios 2018'!F52:$AQ$132,17,FALSE)</f>
        <v>18.219275255429228</v>
      </c>
      <c r="L52" s="137">
        <f>VLOOKUP(F52,'PIB Municipios 2018'!F52:$AQ$132,20,FALSE)</f>
        <v>39.653070693292619</v>
      </c>
      <c r="M52" s="137">
        <f>VLOOKUP(F52,'PIB Municipios 2018'!F52:$AQ$132,23,FALSE)</f>
        <v>67.300036504466902</v>
      </c>
      <c r="N52" s="137">
        <f>VLOOKUP(F52,'PIB Municipios 2018'!F52:$AQ$132,24,FALSE)</f>
        <v>10.929895470898513</v>
      </c>
      <c r="O52" s="137">
        <f>VLOOKUP(F52,'PIB Municipios 2018'!F52:$AQ$132,25,FALSE)</f>
        <v>10.900362042613807</v>
      </c>
      <c r="P52" s="137">
        <f>VLOOKUP(F52,'PIB Municipios 2018'!F52:$AQ$132,26,FALSE)</f>
        <v>38.298283791614963</v>
      </c>
      <c r="Q52" s="137">
        <f>VLOOKUP(F52,'PIB Municipios 2018'!F52:$AQ$132,27,FALSE)</f>
        <v>38.856707781557141</v>
      </c>
      <c r="R52" s="137">
        <f>VLOOKUP(F52,'PIB Municipios 2018'!F52:$AQ$132,31,FALSE)</f>
        <v>49.025817424601819</v>
      </c>
      <c r="S52" s="137">
        <f>VLOOKUP(F52,'PIB Municipios 2018'!F52:$AQ$132,34,FALSE)</f>
        <v>7.5449715924350711</v>
      </c>
      <c r="T52" s="138">
        <f t="shared" si="0"/>
        <v>552.89055593381727</v>
      </c>
      <c r="U52" s="138">
        <f t="shared" si="1"/>
        <v>4.2828094811763074E-3</v>
      </c>
      <c r="V52" s="137">
        <f>VLOOKUP(F52,'PIB Municipios 2018'!F52:$AQ$132,36,FALSE)</f>
        <v>54.695716078286772</v>
      </c>
      <c r="W52" s="138">
        <f>VLOOKUP(F52,'PIB Municipios 2018'!F52:$AQ$132,37,FALSE)</f>
        <v>607.58627201210413</v>
      </c>
      <c r="X52" s="139">
        <f t="shared" si="2"/>
        <v>4.2828094811763091E-3</v>
      </c>
    </row>
    <row r="53" spans="1:24" x14ac:dyDescent="0.3">
      <c r="A53" s="133" t="s">
        <v>15</v>
      </c>
      <c r="B53" s="73" t="s">
        <v>5</v>
      </c>
      <c r="C53" s="133" t="s">
        <v>54</v>
      </c>
      <c r="D53" s="109" t="s">
        <v>30</v>
      </c>
      <c r="E53" s="225" t="s">
        <v>478</v>
      </c>
      <c r="F53" s="134" t="s">
        <v>114</v>
      </c>
      <c r="G53" s="109" t="s">
        <v>240</v>
      </c>
      <c r="H53" s="137">
        <f>VLOOKUP(F53,'PIB Municipios 2018'!F53:$AQ$132,8,FALSE)</f>
        <v>381.70858395101862</v>
      </c>
      <c r="I53" s="137">
        <f>VLOOKUP(F53,'PIB Municipios 2018'!F53:$AQ$132,13,FALSE)</f>
        <v>34.800971305213402</v>
      </c>
      <c r="J53" s="137">
        <f>VLOOKUP(F53,'PIB Municipios 2018'!F53:$AQ$132,14,FALSE)</f>
        <v>117.70531081742243</v>
      </c>
      <c r="K53" s="137">
        <f>VLOOKUP(F53,'PIB Municipios 2018'!F53:$AQ$132,17,FALSE)</f>
        <v>43.804501753586571</v>
      </c>
      <c r="L53" s="137">
        <f>VLOOKUP(F53,'PIB Municipios 2018'!F53:$AQ$132,20,FALSE)</f>
        <v>43.229761077231025</v>
      </c>
      <c r="M53" s="137">
        <f>VLOOKUP(F53,'PIB Municipios 2018'!F53:$AQ$132,23,FALSE)</f>
        <v>92.170692137428262</v>
      </c>
      <c r="N53" s="137">
        <f>VLOOKUP(F53,'PIB Municipios 2018'!F53:$AQ$132,24,FALSE)</f>
        <v>16.517747342392788</v>
      </c>
      <c r="O53" s="137">
        <f>VLOOKUP(F53,'PIB Municipios 2018'!F53:$AQ$132,25,FALSE)</f>
        <v>13.626945947913265</v>
      </c>
      <c r="P53" s="137">
        <f>VLOOKUP(F53,'PIB Municipios 2018'!F53:$AQ$132,26,FALSE)</f>
        <v>51.053720761428536</v>
      </c>
      <c r="Q53" s="137">
        <f>VLOOKUP(F53,'PIB Municipios 2018'!F53:$AQ$132,27,FALSE)</f>
        <v>68.128992123954504</v>
      </c>
      <c r="R53" s="137">
        <f>VLOOKUP(F53,'PIB Municipios 2018'!F53:$AQ$132,31,FALSE)</f>
        <v>123.76945529956251</v>
      </c>
      <c r="S53" s="137">
        <f>VLOOKUP(F53,'PIB Municipios 2018'!F53:$AQ$132,34,FALSE)</f>
        <v>10.282258842556075</v>
      </c>
      <c r="T53" s="138">
        <f t="shared" si="0"/>
        <v>996.79894135970801</v>
      </c>
      <c r="U53" s="138">
        <f t="shared" si="1"/>
        <v>7.7214195667919643E-3</v>
      </c>
      <c r="V53" s="137">
        <f>VLOOKUP(F53,'PIB Municipios 2018'!F53:$AQ$132,36,FALSE)</f>
        <v>98.610170310584394</v>
      </c>
      <c r="W53" s="138">
        <f>VLOOKUP(F53,'PIB Municipios 2018'!F53:$AQ$132,37,FALSE)</f>
        <v>1095.4091116702923</v>
      </c>
      <c r="X53" s="139">
        <f t="shared" si="2"/>
        <v>7.7214195667919651E-3</v>
      </c>
    </row>
    <row r="54" spans="1:24" x14ac:dyDescent="0.3">
      <c r="A54" s="133" t="s">
        <v>15</v>
      </c>
      <c r="B54" s="73" t="s">
        <v>5</v>
      </c>
      <c r="C54" s="133" t="s">
        <v>55</v>
      </c>
      <c r="D54" s="110" t="s">
        <v>31</v>
      </c>
      <c r="E54" s="225" t="s">
        <v>478</v>
      </c>
      <c r="F54" s="134" t="s">
        <v>115</v>
      </c>
      <c r="G54" s="109" t="s">
        <v>241</v>
      </c>
      <c r="H54" s="137">
        <f>VLOOKUP(F54,'PIB Municipios 2018'!F54:$AQ$132,8,FALSE)</f>
        <v>77.235856893336802</v>
      </c>
      <c r="I54" s="137">
        <f>VLOOKUP(F54,'PIB Municipios 2018'!F54:$AQ$132,13,FALSE)</f>
        <v>0</v>
      </c>
      <c r="J54" s="137">
        <f>VLOOKUP(F54,'PIB Municipios 2018'!F54:$AQ$132,14,FALSE)</f>
        <v>9.9172590839657442</v>
      </c>
      <c r="K54" s="137">
        <f>VLOOKUP(F54,'PIB Municipios 2018'!F54:$AQ$132,17,FALSE)</f>
        <v>10.92221154661239</v>
      </c>
      <c r="L54" s="137">
        <f>VLOOKUP(F54,'PIB Municipios 2018'!F54:$AQ$132,20,FALSE)</f>
        <v>14.514913973012369</v>
      </c>
      <c r="M54" s="137">
        <f>VLOOKUP(F54,'PIB Municipios 2018'!F54:$AQ$132,23,FALSE)</f>
        <v>31.22052102032815</v>
      </c>
      <c r="N54" s="137">
        <f>VLOOKUP(F54,'PIB Municipios 2018'!F54:$AQ$132,24,FALSE)</f>
        <v>8.6533267483942886</v>
      </c>
      <c r="O54" s="137">
        <f>VLOOKUP(F54,'PIB Municipios 2018'!F54:$AQ$132,25,FALSE)</f>
        <v>1.7483578635981041</v>
      </c>
      <c r="P54" s="137">
        <f>VLOOKUP(F54,'PIB Municipios 2018'!F54:$AQ$132,26,FALSE)</f>
        <v>23.034970733587038</v>
      </c>
      <c r="Q54" s="137">
        <f>VLOOKUP(F54,'PIB Municipios 2018'!F54:$AQ$132,27,FALSE)</f>
        <v>21.521661612451009</v>
      </c>
      <c r="R54" s="137">
        <f>VLOOKUP(F54,'PIB Municipios 2018'!F54:$AQ$132,31,FALSE)</f>
        <v>48.354467979250131</v>
      </c>
      <c r="S54" s="137">
        <f>VLOOKUP(F54,'PIB Municipios 2018'!F54:$AQ$132,34,FALSE)</f>
        <v>5.8987371803409516</v>
      </c>
      <c r="T54" s="138">
        <f t="shared" si="0"/>
        <v>253.02228463487697</v>
      </c>
      <c r="U54" s="138">
        <f t="shared" si="1"/>
        <v>1.9599651828975302E-3</v>
      </c>
      <c r="V54" s="137">
        <f>VLOOKUP(F54,'PIB Municipios 2018'!F54:$AQ$132,36,FALSE)</f>
        <v>25.030695303692781</v>
      </c>
      <c r="W54" s="138">
        <f>VLOOKUP(F54,'PIB Municipios 2018'!F54:$AQ$132,37,FALSE)</f>
        <v>278.05297993856976</v>
      </c>
      <c r="X54" s="139">
        <f t="shared" si="2"/>
        <v>1.959965182897531E-3</v>
      </c>
    </row>
    <row r="55" spans="1:24" x14ac:dyDescent="0.3">
      <c r="A55" s="133" t="s">
        <v>15</v>
      </c>
      <c r="B55" s="73" t="s">
        <v>5</v>
      </c>
      <c r="C55" s="133" t="s">
        <v>55</v>
      </c>
      <c r="D55" s="110" t="s">
        <v>31</v>
      </c>
      <c r="E55" s="225" t="s">
        <v>478</v>
      </c>
      <c r="F55" s="134" t="s">
        <v>116</v>
      </c>
      <c r="G55" s="109" t="s">
        <v>242</v>
      </c>
      <c r="H55" s="137">
        <f>VLOOKUP(F55,'PIB Municipios 2018'!F55:$AQ$132,8,FALSE)</f>
        <v>21.713742154387422</v>
      </c>
      <c r="I55" s="137">
        <f>VLOOKUP(F55,'PIB Municipios 2018'!F55:$AQ$132,13,FALSE)</f>
        <v>0</v>
      </c>
      <c r="J55" s="137">
        <f>VLOOKUP(F55,'PIB Municipios 2018'!F55:$AQ$132,14,FALSE)</f>
        <v>1.5671620352508076</v>
      </c>
      <c r="K55" s="137">
        <f>VLOOKUP(F55,'PIB Municipios 2018'!F55:$AQ$132,17,FALSE)</f>
        <v>1.286123608398926</v>
      </c>
      <c r="L55" s="137">
        <f>VLOOKUP(F55,'PIB Municipios 2018'!F55:$AQ$132,20,FALSE)</f>
        <v>10.399248276407933</v>
      </c>
      <c r="M55" s="137">
        <f>VLOOKUP(F55,'PIB Municipios 2018'!F55:$AQ$132,23,FALSE)</f>
        <v>7.0903400092371589</v>
      </c>
      <c r="N55" s="137">
        <f>VLOOKUP(F55,'PIB Municipios 2018'!F55:$AQ$132,24,FALSE)</f>
        <v>2.5192364682672479</v>
      </c>
      <c r="O55" s="137">
        <f>VLOOKUP(F55,'PIB Municipios 2018'!F55:$AQ$132,25,FALSE)</f>
        <v>1.0414409628890664</v>
      </c>
      <c r="P55" s="137">
        <f>VLOOKUP(F55,'PIB Municipios 2018'!F55:$AQ$132,26,FALSE)</f>
        <v>8.4269187572380435</v>
      </c>
      <c r="Q55" s="137">
        <f>VLOOKUP(F55,'PIB Municipios 2018'!F55:$AQ$132,27,FALSE)</f>
        <v>6.250958296676612</v>
      </c>
      <c r="R55" s="137">
        <f>VLOOKUP(F55,'PIB Municipios 2018'!F55:$AQ$132,31,FALSE)</f>
        <v>14.460147329905737</v>
      </c>
      <c r="S55" s="137">
        <f>VLOOKUP(F55,'PIB Municipios 2018'!F55:$AQ$132,34,FALSE)</f>
        <v>1.5567569399052335</v>
      </c>
      <c r="T55" s="138">
        <f t="shared" si="0"/>
        <v>76.312074838564186</v>
      </c>
      <c r="U55" s="138">
        <f t="shared" si="1"/>
        <v>5.9112978895946484E-4</v>
      </c>
      <c r="V55" s="137">
        <f>VLOOKUP(F55,'PIB Municipios 2018'!F55:$AQ$132,36,FALSE)</f>
        <v>7.5493124885546292</v>
      </c>
      <c r="W55" s="138">
        <f>VLOOKUP(F55,'PIB Municipios 2018'!F55:$AQ$132,37,FALSE)</f>
        <v>83.86138732711882</v>
      </c>
      <c r="X55" s="139">
        <f t="shared" si="2"/>
        <v>5.9112978895946506E-4</v>
      </c>
    </row>
    <row r="56" spans="1:24" x14ac:dyDescent="0.3">
      <c r="A56" s="133" t="s">
        <v>15</v>
      </c>
      <c r="B56" s="73" t="s">
        <v>5</v>
      </c>
      <c r="C56" s="133" t="s">
        <v>55</v>
      </c>
      <c r="D56" s="110" t="s">
        <v>31</v>
      </c>
      <c r="E56" s="225" t="s">
        <v>478</v>
      </c>
      <c r="F56" s="134" t="s">
        <v>117</v>
      </c>
      <c r="G56" s="109" t="s">
        <v>243</v>
      </c>
      <c r="H56" s="137">
        <f>VLOOKUP(F56,'PIB Municipios 2018'!F56:$AQ$132,8,FALSE)</f>
        <v>26.083448125116469</v>
      </c>
      <c r="I56" s="137">
        <f>VLOOKUP(F56,'PIB Municipios 2018'!F56:$AQ$132,13,FALSE)</f>
        <v>0</v>
      </c>
      <c r="J56" s="137">
        <f>VLOOKUP(F56,'PIB Municipios 2018'!F56:$AQ$132,14,FALSE)</f>
        <v>62.286978976176279</v>
      </c>
      <c r="K56" s="137">
        <f>VLOOKUP(F56,'PIB Municipios 2018'!F56:$AQ$132,17,FALSE)</f>
        <v>7.9283626796200446</v>
      </c>
      <c r="L56" s="137">
        <f>VLOOKUP(F56,'PIB Municipios 2018'!F56:$AQ$132,20,FALSE)</f>
        <v>14.370800154856274</v>
      </c>
      <c r="M56" s="137">
        <f>VLOOKUP(F56,'PIB Municipios 2018'!F56:$AQ$132,23,FALSE)</f>
        <v>8.2255645463203688</v>
      </c>
      <c r="N56" s="137">
        <f>VLOOKUP(F56,'PIB Municipios 2018'!F56:$AQ$132,24,FALSE)</f>
        <v>1.6096056097193951</v>
      </c>
      <c r="O56" s="137">
        <f>VLOOKUP(F56,'PIB Municipios 2018'!F56:$AQ$132,25,FALSE)</f>
        <v>0.59821323368698398</v>
      </c>
      <c r="P56" s="137">
        <f>VLOOKUP(F56,'PIB Municipios 2018'!F56:$AQ$132,26,FALSE)</f>
        <v>7.2860920593617955</v>
      </c>
      <c r="Q56" s="137">
        <f>VLOOKUP(F56,'PIB Municipios 2018'!F56:$AQ$132,27,FALSE)</f>
        <v>11.011112684001107</v>
      </c>
      <c r="R56" s="137">
        <f>VLOOKUP(F56,'PIB Municipios 2018'!F56:$AQ$132,31,FALSE)</f>
        <v>12.384650486903659</v>
      </c>
      <c r="S56" s="137">
        <f>VLOOKUP(F56,'PIB Municipios 2018'!F56:$AQ$132,34,FALSE)</f>
        <v>1.5134165482458268</v>
      </c>
      <c r="T56" s="138">
        <f t="shared" si="0"/>
        <v>153.29824510400823</v>
      </c>
      <c r="U56" s="138">
        <f t="shared" si="1"/>
        <v>1.1874812664691755E-3</v>
      </c>
      <c r="V56" s="137">
        <f>VLOOKUP(F56,'PIB Municipios 2018'!F56:$AQ$132,36,FALSE)</f>
        <v>15.165311108175501</v>
      </c>
      <c r="W56" s="138">
        <f>VLOOKUP(F56,'PIB Municipios 2018'!F56:$AQ$132,37,FALSE)</f>
        <v>168.4635562121837</v>
      </c>
      <c r="X56" s="139">
        <f t="shared" si="2"/>
        <v>1.1874812664691757E-3</v>
      </c>
    </row>
    <row r="57" spans="1:24" x14ac:dyDescent="0.3">
      <c r="A57" s="132" t="s">
        <v>16</v>
      </c>
      <c r="B57" s="73" t="s">
        <v>6</v>
      </c>
      <c r="C57" s="132" t="s">
        <v>56</v>
      </c>
      <c r="D57" s="110" t="s">
        <v>32</v>
      </c>
      <c r="E57" s="225" t="s">
        <v>478</v>
      </c>
      <c r="F57" s="134" t="s">
        <v>118</v>
      </c>
      <c r="G57" s="109" t="s">
        <v>244</v>
      </c>
      <c r="H57" s="137">
        <f>VLOOKUP(F57,'PIB Municipios 2018'!F57:$AQ$132,8,FALSE)</f>
        <v>9.6558973996031483</v>
      </c>
      <c r="I57" s="137">
        <f>VLOOKUP(F57,'PIB Municipios 2018'!F57:$AQ$132,13,FALSE)</f>
        <v>0.95782140764509005</v>
      </c>
      <c r="J57" s="137">
        <f>VLOOKUP(F57,'PIB Municipios 2018'!F57:$AQ$132,14,FALSE)</f>
        <v>0.83835477158580229</v>
      </c>
      <c r="K57" s="137">
        <f>VLOOKUP(F57,'PIB Municipios 2018'!F57:$AQ$132,17,FALSE)</f>
        <v>3.8199071884358253</v>
      </c>
      <c r="L57" s="137">
        <f>VLOOKUP(F57,'PIB Municipios 2018'!F57:$AQ$132,20,FALSE)</f>
        <v>3.154935388310586</v>
      </c>
      <c r="M57" s="137">
        <f>VLOOKUP(F57,'PIB Municipios 2018'!F57:$AQ$132,23,FALSE)</f>
        <v>2.2981759559613302</v>
      </c>
      <c r="N57" s="137">
        <f>VLOOKUP(F57,'PIB Municipios 2018'!F57:$AQ$132,24,FALSE)</f>
        <v>0.82305497378765224</v>
      </c>
      <c r="O57" s="137">
        <f>VLOOKUP(F57,'PIB Municipios 2018'!F57:$AQ$132,25,FALSE)</f>
        <v>0.1350203154140644</v>
      </c>
      <c r="P57" s="137">
        <f>VLOOKUP(F57,'PIB Municipios 2018'!F57:$AQ$132,26,FALSE)</f>
        <v>3.6957956967541747</v>
      </c>
      <c r="Q57" s="137">
        <f>VLOOKUP(F57,'PIB Municipios 2018'!F57:$AQ$132,27,FALSE)</f>
        <v>2.7215897990315194</v>
      </c>
      <c r="R57" s="137">
        <f>VLOOKUP(F57,'PIB Municipios 2018'!F57:$AQ$132,31,FALSE)</f>
        <v>5.5150849866602947</v>
      </c>
      <c r="S57" s="137">
        <f>VLOOKUP(F57,'PIB Municipios 2018'!F57:$AQ$132,34,FALSE)</f>
        <v>0.79517934986962902</v>
      </c>
      <c r="T57" s="138">
        <f t="shared" si="0"/>
        <v>34.41081723305912</v>
      </c>
      <c r="U57" s="138">
        <f t="shared" si="1"/>
        <v>2.6655361123298317E-4</v>
      </c>
      <c r="V57" s="137">
        <f>VLOOKUP(F57,'PIB Municipios 2018'!F57:$AQ$132,36,FALSE)</f>
        <v>3.4041534426688869</v>
      </c>
      <c r="W57" s="138">
        <f>VLOOKUP(F57,'PIB Municipios 2018'!F57:$AQ$132,37,FALSE)</f>
        <v>37.814970675727999</v>
      </c>
      <c r="X57" s="139">
        <f t="shared" si="2"/>
        <v>2.6655361123298317E-4</v>
      </c>
    </row>
    <row r="58" spans="1:24" x14ac:dyDescent="0.3">
      <c r="A58" s="133" t="s">
        <v>16</v>
      </c>
      <c r="B58" s="73" t="s">
        <v>6</v>
      </c>
      <c r="C58" s="133" t="s">
        <v>56</v>
      </c>
      <c r="D58" s="110" t="s">
        <v>32</v>
      </c>
      <c r="E58" s="225" t="s">
        <v>478</v>
      </c>
      <c r="F58" s="134" t="s">
        <v>119</v>
      </c>
      <c r="G58" s="109" t="s">
        <v>245</v>
      </c>
      <c r="H58" s="137">
        <f>VLOOKUP(F58,'PIB Municipios 2018'!F58:$AQ$132,8,FALSE)</f>
        <v>72.855850188142441</v>
      </c>
      <c r="I58" s="137">
        <f>VLOOKUP(F58,'PIB Municipios 2018'!F58:$AQ$132,13,FALSE)</f>
        <v>0</v>
      </c>
      <c r="J58" s="137">
        <f>VLOOKUP(F58,'PIB Municipios 2018'!F58:$AQ$132,14,FALSE)</f>
        <v>3.8693077008008379</v>
      </c>
      <c r="K58" s="137">
        <f>VLOOKUP(F58,'PIB Municipios 2018'!F58:$AQ$132,17,FALSE)</f>
        <v>8.4311223893043241</v>
      </c>
      <c r="L58" s="137">
        <f>VLOOKUP(F58,'PIB Municipios 2018'!F58:$AQ$132,20,FALSE)</f>
        <v>9.677872144284553</v>
      </c>
      <c r="M58" s="137">
        <f>VLOOKUP(F58,'PIB Municipios 2018'!F58:$AQ$132,23,FALSE)</f>
        <v>22.400375620932579</v>
      </c>
      <c r="N58" s="137">
        <f>VLOOKUP(F58,'PIB Municipios 2018'!F58:$AQ$132,24,FALSE)</f>
        <v>5.3014645040433432</v>
      </c>
      <c r="O58" s="137">
        <f>VLOOKUP(F58,'PIB Municipios 2018'!F58:$AQ$132,25,FALSE)</f>
        <v>1.2334878522041905</v>
      </c>
      <c r="P58" s="137">
        <f>VLOOKUP(F58,'PIB Municipios 2018'!F58:$AQ$132,26,FALSE)</f>
        <v>17.094219335363366</v>
      </c>
      <c r="Q58" s="137">
        <f>VLOOKUP(F58,'PIB Municipios 2018'!F58:$AQ$132,27,FALSE)</f>
        <v>14.59646534968916</v>
      </c>
      <c r="R58" s="137">
        <f>VLOOKUP(F58,'PIB Municipios 2018'!F58:$AQ$132,31,FALSE)</f>
        <v>32.718550972479235</v>
      </c>
      <c r="S58" s="137">
        <f>VLOOKUP(F58,'PIB Municipios 2018'!F58:$AQ$132,34,FALSE)</f>
        <v>3.1865429730348906</v>
      </c>
      <c r="T58" s="138">
        <f t="shared" si="0"/>
        <v>191.36525903027891</v>
      </c>
      <c r="U58" s="138">
        <f t="shared" si="1"/>
        <v>1.4823565657734708E-3</v>
      </c>
      <c r="V58" s="137">
        <f>VLOOKUP(F58,'PIB Municipios 2018'!F58:$AQ$132,36,FALSE)</f>
        <v>18.931160539520686</v>
      </c>
      <c r="W58" s="138">
        <f>VLOOKUP(F58,'PIB Municipios 2018'!F58:$AQ$132,37,FALSE)</f>
        <v>210.29641956979958</v>
      </c>
      <c r="X58" s="139">
        <f t="shared" si="2"/>
        <v>1.4823565657734713E-3</v>
      </c>
    </row>
    <row r="59" spans="1:24" x14ac:dyDescent="0.3">
      <c r="A59" s="133" t="s">
        <v>16</v>
      </c>
      <c r="B59" s="73" t="s">
        <v>6</v>
      </c>
      <c r="C59" s="133" t="s">
        <v>56</v>
      </c>
      <c r="D59" s="110" t="s">
        <v>32</v>
      </c>
      <c r="E59" s="225" t="s">
        <v>478</v>
      </c>
      <c r="F59" s="134" t="s">
        <v>120</v>
      </c>
      <c r="G59" s="109" t="s">
        <v>246</v>
      </c>
      <c r="H59" s="137">
        <f>VLOOKUP(F59,'PIB Municipios 2018'!F59:$AQ$132,8,FALSE)</f>
        <v>69.524481824876432</v>
      </c>
      <c r="I59" s="137">
        <f>VLOOKUP(F59,'PIB Municipios 2018'!F59:$AQ$132,13,FALSE)</f>
        <v>5.0931590844401793</v>
      </c>
      <c r="J59" s="137">
        <f>VLOOKUP(F59,'PIB Municipios 2018'!F59:$AQ$132,14,FALSE)</f>
        <v>5.5781460010121613</v>
      </c>
      <c r="K59" s="137">
        <f>VLOOKUP(F59,'PIB Municipios 2018'!F59:$AQ$132,17,FALSE)</f>
        <v>3.8169615956138294</v>
      </c>
      <c r="L59" s="137">
        <f>VLOOKUP(F59,'PIB Municipios 2018'!F59:$AQ$132,20,FALSE)</f>
        <v>15.692885762052571</v>
      </c>
      <c r="M59" s="137">
        <f>VLOOKUP(F59,'PIB Municipios 2018'!F59:$AQ$132,23,FALSE)</f>
        <v>41.750296377084837</v>
      </c>
      <c r="N59" s="137">
        <f>VLOOKUP(F59,'PIB Municipios 2018'!F59:$AQ$132,24,FALSE)</f>
        <v>7.6338912477899781</v>
      </c>
      <c r="O59" s="137">
        <f>VLOOKUP(F59,'PIB Municipios 2018'!F59:$AQ$132,25,FALSE)</f>
        <v>1.699014629471385</v>
      </c>
      <c r="P59" s="137">
        <f>VLOOKUP(F59,'PIB Municipios 2018'!F59:$AQ$132,26,FALSE)</f>
        <v>25.354847600323975</v>
      </c>
      <c r="Q59" s="137">
        <f>VLOOKUP(F59,'PIB Municipios 2018'!F59:$AQ$132,27,FALSE)</f>
        <v>22.89145166956882</v>
      </c>
      <c r="R59" s="137">
        <f>VLOOKUP(F59,'PIB Municipios 2018'!F59:$AQ$132,31,FALSE)</f>
        <v>53.300330787684864</v>
      </c>
      <c r="S59" s="137">
        <f>VLOOKUP(F59,'PIB Municipios 2018'!F59:$AQ$132,34,FALSE)</f>
        <v>7.5278717951532448</v>
      </c>
      <c r="T59" s="138">
        <f t="shared" si="0"/>
        <v>259.86333837507226</v>
      </c>
      <c r="U59" s="138">
        <f t="shared" si="1"/>
        <v>2.0129574604926142E-3</v>
      </c>
      <c r="V59" s="137">
        <f>VLOOKUP(F59,'PIB Municipios 2018'!F59:$AQ$132,36,FALSE)</f>
        <v>25.707459138839237</v>
      </c>
      <c r="W59" s="138">
        <f>VLOOKUP(F59,'PIB Municipios 2018'!F59:$AQ$132,37,FALSE)</f>
        <v>285.57079751391154</v>
      </c>
      <c r="X59" s="139">
        <f t="shared" si="2"/>
        <v>2.0129574604926151E-3</v>
      </c>
    </row>
    <row r="60" spans="1:24" x14ac:dyDescent="0.3">
      <c r="A60" s="133" t="s">
        <v>16</v>
      </c>
      <c r="B60" s="73" t="s">
        <v>6</v>
      </c>
      <c r="C60" s="133" t="s">
        <v>56</v>
      </c>
      <c r="D60" s="110" t="s">
        <v>32</v>
      </c>
      <c r="E60" s="225" t="s">
        <v>478</v>
      </c>
      <c r="F60" s="134" t="s">
        <v>121</v>
      </c>
      <c r="G60" s="109" t="s">
        <v>247</v>
      </c>
      <c r="H60" s="137">
        <f>VLOOKUP(F60,'PIB Municipios 2018'!F60:$AQ$132,8,FALSE)</f>
        <v>47.512911049152834</v>
      </c>
      <c r="I60" s="137">
        <f>VLOOKUP(F60,'PIB Municipios 2018'!F60:$AQ$132,13,FALSE)</f>
        <v>2.1409570428165967</v>
      </c>
      <c r="J60" s="137">
        <f>VLOOKUP(F60,'PIB Municipios 2018'!F60:$AQ$132,14,FALSE)</f>
        <v>6.282872970936058</v>
      </c>
      <c r="K60" s="137">
        <f>VLOOKUP(F60,'PIB Municipios 2018'!F60:$AQ$132,17,FALSE)</f>
        <v>12.881572102775056</v>
      </c>
      <c r="L60" s="137">
        <f>VLOOKUP(F60,'PIB Municipios 2018'!F60:$AQ$132,20,FALSE)</f>
        <v>25.01382196041197</v>
      </c>
      <c r="M60" s="137">
        <f>VLOOKUP(F60,'PIB Municipios 2018'!F60:$AQ$132,23,FALSE)</f>
        <v>44.217061583715562</v>
      </c>
      <c r="N60" s="137">
        <f>VLOOKUP(F60,'PIB Municipios 2018'!F60:$AQ$132,24,FALSE)</f>
        <v>7.6854100308246061</v>
      </c>
      <c r="O60" s="137">
        <f>VLOOKUP(F60,'PIB Municipios 2018'!F60:$AQ$132,25,FALSE)</f>
        <v>2.4522029593971917</v>
      </c>
      <c r="P60" s="137">
        <f>VLOOKUP(F60,'PIB Municipios 2018'!F60:$AQ$132,26,FALSE)</f>
        <v>27.794639693813554</v>
      </c>
      <c r="Q60" s="137">
        <f>VLOOKUP(F60,'PIB Municipios 2018'!F60:$AQ$132,27,FALSE)</f>
        <v>22.19591654842818</v>
      </c>
      <c r="R60" s="137">
        <f>VLOOKUP(F60,'PIB Municipios 2018'!F60:$AQ$132,31,FALSE)</f>
        <v>47.825679417061053</v>
      </c>
      <c r="S60" s="137">
        <f>VLOOKUP(F60,'PIB Municipios 2018'!F60:$AQ$132,34,FALSE)</f>
        <v>8.3575488247501539</v>
      </c>
      <c r="T60" s="138">
        <f t="shared" si="0"/>
        <v>254.36059418408286</v>
      </c>
      <c r="U60" s="138">
        <f t="shared" si="1"/>
        <v>1.9703320172819718E-3</v>
      </c>
      <c r="V60" s="137">
        <f>VLOOKUP(F60,'PIB Municipios 2018'!F60:$AQ$132,36,FALSE)</f>
        <v>25.163090039581501</v>
      </c>
      <c r="W60" s="138">
        <f>VLOOKUP(F60,'PIB Municipios 2018'!F60:$AQ$132,37,FALSE)</f>
        <v>279.52368422366436</v>
      </c>
      <c r="X60" s="139">
        <f t="shared" si="2"/>
        <v>1.9703320172819727E-3</v>
      </c>
    </row>
    <row r="61" spans="1:24" x14ac:dyDescent="0.3">
      <c r="A61" s="133" t="s">
        <v>16</v>
      </c>
      <c r="B61" s="73" t="s">
        <v>6</v>
      </c>
      <c r="C61" s="133" t="s">
        <v>56</v>
      </c>
      <c r="D61" s="110" t="s">
        <v>32</v>
      </c>
      <c r="E61" s="225" t="s">
        <v>478</v>
      </c>
      <c r="F61" s="134" t="s">
        <v>122</v>
      </c>
      <c r="G61" s="109" t="s">
        <v>248</v>
      </c>
      <c r="H61" s="137">
        <f>VLOOKUP(F61,'PIB Municipios 2018'!F61:$AQ$132,8,FALSE)</f>
        <v>27.626619710812705</v>
      </c>
      <c r="I61" s="137">
        <f>VLOOKUP(F61,'PIB Municipios 2018'!F61:$AQ$132,13,FALSE)</f>
        <v>0</v>
      </c>
      <c r="J61" s="137">
        <f>VLOOKUP(F61,'PIB Municipios 2018'!F61:$AQ$132,14,FALSE)</f>
        <v>2.7714720737474772</v>
      </c>
      <c r="K61" s="137">
        <f>VLOOKUP(F61,'PIB Municipios 2018'!F61:$AQ$132,17,FALSE)</f>
        <v>0.81666019931427625</v>
      </c>
      <c r="L61" s="137">
        <f>VLOOKUP(F61,'PIB Municipios 2018'!F61:$AQ$132,20,FALSE)</f>
        <v>26.202290836413546</v>
      </c>
      <c r="M61" s="137">
        <f>VLOOKUP(F61,'PIB Municipios 2018'!F61:$AQ$132,23,FALSE)</f>
        <v>4.0671239474088923</v>
      </c>
      <c r="N61" s="137">
        <f>VLOOKUP(F61,'PIB Municipios 2018'!F61:$AQ$132,24,FALSE)</f>
        <v>2.4484157075572992</v>
      </c>
      <c r="O61" s="137">
        <f>VLOOKUP(F61,'PIB Municipios 2018'!F61:$AQ$132,25,FALSE)</f>
        <v>0.50663756863823617</v>
      </c>
      <c r="P61" s="137">
        <f>VLOOKUP(F61,'PIB Municipios 2018'!F61:$AQ$132,26,FALSE)</f>
        <v>8.435365225726315</v>
      </c>
      <c r="Q61" s="137">
        <f>VLOOKUP(F61,'PIB Municipios 2018'!F61:$AQ$132,27,FALSE)</f>
        <v>7.0361818141338235</v>
      </c>
      <c r="R61" s="137">
        <f>VLOOKUP(F61,'PIB Municipios 2018'!F61:$AQ$132,31,FALSE)</f>
        <v>17.551394069938311</v>
      </c>
      <c r="S61" s="137">
        <f>VLOOKUP(F61,'PIB Municipios 2018'!F61:$AQ$132,34,FALSE)</f>
        <v>1.610541080030526</v>
      </c>
      <c r="T61" s="138">
        <f t="shared" si="0"/>
        <v>99.072702233721415</v>
      </c>
      <c r="U61" s="138">
        <f t="shared" si="1"/>
        <v>7.6743851725897519E-4</v>
      </c>
      <c r="V61" s="137">
        <f>VLOOKUP(F61,'PIB Municipios 2018'!F61:$AQ$132,36,FALSE)</f>
        <v>9.800949454330933</v>
      </c>
      <c r="W61" s="138">
        <f>VLOOKUP(F61,'PIB Municipios 2018'!F61:$AQ$132,37,FALSE)</f>
        <v>108.87365168805233</v>
      </c>
      <c r="X61" s="139">
        <f t="shared" si="2"/>
        <v>7.674385172589753E-4</v>
      </c>
    </row>
    <row r="62" spans="1:24" x14ac:dyDescent="0.3">
      <c r="A62" s="133" t="s">
        <v>16</v>
      </c>
      <c r="B62" s="73" t="s">
        <v>6</v>
      </c>
      <c r="C62" s="133" t="s">
        <v>56</v>
      </c>
      <c r="D62" s="110" t="s">
        <v>32</v>
      </c>
      <c r="E62" s="225" t="s">
        <v>478</v>
      </c>
      <c r="F62" s="134" t="s">
        <v>123</v>
      </c>
      <c r="G62" s="109" t="s">
        <v>249</v>
      </c>
      <c r="H62" s="137">
        <f>VLOOKUP(F62,'PIB Municipios 2018'!F62:$AQ$132,8,FALSE)</f>
        <v>21.566034540670696</v>
      </c>
      <c r="I62" s="137">
        <f>VLOOKUP(F62,'PIB Municipios 2018'!F62:$AQ$132,13,FALSE)</f>
        <v>0</v>
      </c>
      <c r="J62" s="137">
        <f>VLOOKUP(F62,'PIB Municipios 2018'!F62:$AQ$132,14,FALSE)</f>
        <v>2.3663888058619555</v>
      </c>
      <c r="K62" s="137">
        <f>VLOOKUP(F62,'PIB Municipios 2018'!F62:$AQ$132,17,FALSE)</f>
        <v>2.0486581874516774</v>
      </c>
      <c r="L62" s="137">
        <f>VLOOKUP(F62,'PIB Municipios 2018'!F62:$AQ$132,20,FALSE)</f>
        <v>4.8564964863639339</v>
      </c>
      <c r="M62" s="137">
        <f>VLOOKUP(F62,'PIB Municipios 2018'!F62:$AQ$132,23,FALSE)</f>
        <v>8.4618932253862518</v>
      </c>
      <c r="N62" s="137">
        <f>VLOOKUP(F62,'PIB Municipios 2018'!F62:$AQ$132,24,FALSE)</f>
        <v>2.1944263083031834</v>
      </c>
      <c r="O62" s="137">
        <f>VLOOKUP(F62,'PIB Municipios 2018'!F62:$AQ$132,25,FALSE)</f>
        <v>0.27965372771845054</v>
      </c>
      <c r="P62" s="137">
        <f>VLOOKUP(F62,'PIB Municipios 2018'!F62:$AQ$132,26,FALSE)</f>
        <v>8.5750797284654112</v>
      </c>
      <c r="Q62" s="137">
        <f>VLOOKUP(F62,'PIB Municipios 2018'!F62:$AQ$132,27,FALSE)</f>
        <v>7.5028225738803673</v>
      </c>
      <c r="R62" s="137">
        <f>VLOOKUP(F62,'PIB Municipios 2018'!F62:$AQ$132,31,FALSE)</f>
        <v>18.831411631612582</v>
      </c>
      <c r="S62" s="137">
        <f>VLOOKUP(F62,'PIB Municipios 2018'!F62:$AQ$132,34,FALSE)</f>
        <v>1.334062933390987</v>
      </c>
      <c r="T62" s="138">
        <f t="shared" si="0"/>
        <v>78.016928149105496</v>
      </c>
      <c r="U62" s="138">
        <f t="shared" si="1"/>
        <v>6.0433595036706749E-4</v>
      </c>
      <c r="V62" s="137">
        <f>VLOOKUP(F62,'PIB Municipios 2018'!F62:$AQ$132,36,FALSE)</f>
        <v>7.7179682408146801</v>
      </c>
      <c r="W62" s="138">
        <f>VLOOKUP(F62,'PIB Municipios 2018'!F62:$AQ$132,37,FALSE)</f>
        <v>85.734896389920195</v>
      </c>
      <c r="X62" s="139">
        <f t="shared" si="2"/>
        <v>6.0433595036706782E-4</v>
      </c>
    </row>
    <row r="63" spans="1:24" x14ac:dyDescent="0.3">
      <c r="A63" s="133" t="s">
        <v>16</v>
      </c>
      <c r="B63" s="73" t="s">
        <v>6</v>
      </c>
      <c r="C63" s="133" t="s">
        <v>57</v>
      </c>
      <c r="D63" s="110" t="s">
        <v>33</v>
      </c>
      <c r="E63" s="225" t="s">
        <v>480</v>
      </c>
      <c r="F63" s="134" t="s">
        <v>124</v>
      </c>
      <c r="G63" s="109" t="s">
        <v>250</v>
      </c>
      <c r="H63" s="137">
        <f>VLOOKUP(F63,'PIB Municipios 2018'!F63:$AQ$132,8,FALSE)</f>
        <v>49.36254113277964</v>
      </c>
      <c r="I63" s="137">
        <f>VLOOKUP(F63,'PIB Municipios 2018'!F63:$AQ$132,13,FALSE)</f>
        <v>0</v>
      </c>
      <c r="J63" s="137">
        <f>VLOOKUP(F63,'PIB Municipios 2018'!F63:$AQ$132,14,FALSE)</f>
        <v>1.495449645183804</v>
      </c>
      <c r="K63" s="137">
        <f>VLOOKUP(F63,'PIB Municipios 2018'!F63:$AQ$132,17,FALSE)</f>
        <v>1.1031864969448306</v>
      </c>
      <c r="L63" s="137">
        <f>VLOOKUP(F63,'PIB Municipios 2018'!F63:$AQ$132,20,FALSE)</f>
        <v>10.603597664210067</v>
      </c>
      <c r="M63" s="137">
        <f>VLOOKUP(F63,'PIB Municipios 2018'!F63:$AQ$132,23,FALSE)</f>
        <v>8.7594992257270015</v>
      </c>
      <c r="N63" s="137">
        <f>VLOOKUP(F63,'PIB Municipios 2018'!F63:$AQ$132,24,FALSE)</f>
        <v>2.0741210286471157</v>
      </c>
      <c r="O63" s="137">
        <f>VLOOKUP(F63,'PIB Municipios 2018'!F63:$AQ$132,25,FALSE)</f>
        <v>0.77744510769628383</v>
      </c>
      <c r="P63" s="137">
        <f>VLOOKUP(F63,'PIB Municipios 2018'!F63:$AQ$132,26,FALSE)</f>
        <v>9.9242481434256575</v>
      </c>
      <c r="Q63" s="137">
        <f>VLOOKUP(F63,'PIB Municipios 2018'!F63:$AQ$132,27,FALSE)</f>
        <v>6.8962052170609667</v>
      </c>
      <c r="R63" s="137">
        <f>VLOOKUP(F63,'PIB Municipios 2018'!F63:$AQ$132,31,FALSE)</f>
        <v>15.519885582243376</v>
      </c>
      <c r="S63" s="137">
        <f>VLOOKUP(F63,'PIB Municipios 2018'!F63:$AQ$132,34,FALSE)</f>
        <v>1.9148717497285235</v>
      </c>
      <c r="T63" s="138">
        <f t="shared" si="0"/>
        <v>108.43105099364725</v>
      </c>
      <c r="U63" s="138">
        <f t="shared" si="1"/>
        <v>8.3993030495006858E-4</v>
      </c>
      <c r="V63" s="137">
        <f>VLOOKUP(F63,'PIB Municipios 2018'!F63:$AQ$132,36,FALSE)</f>
        <v>10.726741333466888</v>
      </c>
      <c r="W63" s="138">
        <f>VLOOKUP(F63,'PIB Municipios 2018'!F63:$AQ$132,37,FALSE)</f>
        <v>119.15779232711415</v>
      </c>
      <c r="X63" s="139">
        <f t="shared" si="2"/>
        <v>8.399303049500689E-4</v>
      </c>
    </row>
    <row r="64" spans="1:24" x14ac:dyDescent="0.3">
      <c r="A64" s="133" t="s">
        <v>16</v>
      </c>
      <c r="B64" s="73" t="s">
        <v>6</v>
      </c>
      <c r="C64" s="133" t="s">
        <v>57</v>
      </c>
      <c r="D64" s="110" t="s">
        <v>33</v>
      </c>
      <c r="E64" s="225" t="s">
        <v>478</v>
      </c>
      <c r="F64" s="134" t="s">
        <v>125</v>
      </c>
      <c r="G64" s="109" t="s">
        <v>251</v>
      </c>
      <c r="H64" s="137">
        <f>VLOOKUP(F64,'PIB Municipios 2018'!F64:$AQ$132,8,FALSE)</f>
        <v>20.466221249078895</v>
      </c>
      <c r="I64" s="137">
        <f>VLOOKUP(F64,'PIB Municipios 2018'!F64:$AQ$132,13,FALSE)</f>
        <v>0</v>
      </c>
      <c r="J64" s="137">
        <f>VLOOKUP(F64,'PIB Municipios 2018'!F64:$AQ$132,14,FALSE)</f>
        <v>2.2486954075203509</v>
      </c>
      <c r="K64" s="137">
        <f>VLOOKUP(F64,'PIB Municipios 2018'!F64:$AQ$132,17,FALSE)</f>
        <v>0.81572768762703496</v>
      </c>
      <c r="L64" s="137">
        <f>VLOOKUP(F64,'PIB Municipios 2018'!F64:$AQ$132,20,FALSE)</f>
        <v>9.6241203297268001</v>
      </c>
      <c r="M64" s="137">
        <f>VLOOKUP(F64,'PIB Municipios 2018'!F64:$AQ$132,23,FALSE)</f>
        <v>7.0861643912721242</v>
      </c>
      <c r="N64" s="137">
        <f>VLOOKUP(F64,'PIB Municipios 2018'!F64:$AQ$132,24,FALSE)</f>
        <v>1.5426493661089953</v>
      </c>
      <c r="O64" s="137">
        <f>VLOOKUP(F64,'PIB Municipios 2018'!F64:$AQ$132,25,FALSE)</f>
        <v>0.63910814265062765</v>
      </c>
      <c r="P64" s="137">
        <f>VLOOKUP(F64,'PIB Municipios 2018'!F64:$AQ$132,26,FALSE)</f>
        <v>8.1285807302477213</v>
      </c>
      <c r="Q64" s="137">
        <f>VLOOKUP(F64,'PIB Municipios 2018'!F64:$AQ$132,27,FALSE)</f>
        <v>5.6295551804260429</v>
      </c>
      <c r="R64" s="137">
        <f>VLOOKUP(F64,'PIB Municipios 2018'!F64:$AQ$132,31,FALSE)</f>
        <v>13.820824035617857</v>
      </c>
      <c r="S64" s="137">
        <f>VLOOKUP(F64,'PIB Municipios 2018'!F64:$AQ$132,34,FALSE)</f>
        <v>1.4748471216665573</v>
      </c>
      <c r="T64" s="138">
        <f t="shared" si="0"/>
        <v>71.476493641943009</v>
      </c>
      <c r="U64" s="138">
        <f t="shared" si="1"/>
        <v>5.5367233418180349E-4</v>
      </c>
      <c r="V64" s="137">
        <f>VLOOKUP(F64,'PIB Municipios 2018'!F64:$AQ$132,36,FALSE)</f>
        <v>7.0709437167148108</v>
      </c>
      <c r="W64" s="138">
        <f>VLOOKUP(F64,'PIB Municipios 2018'!F64:$AQ$132,37,FALSE)</f>
        <v>78.547437358657817</v>
      </c>
      <c r="X64" s="139">
        <f t="shared" si="2"/>
        <v>5.536723341818036E-4</v>
      </c>
    </row>
    <row r="65" spans="1:24" x14ac:dyDescent="0.3">
      <c r="A65" s="133" t="s">
        <v>16</v>
      </c>
      <c r="B65" s="73" t="s">
        <v>6</v>
      </c>
      <c r="C65" s="133" t="s">
        <v>57</v>
      </c>
      <c r="D65" s="110" t="s">
        <v>33</v>
      </c>
      <c r="E65" s="225" t="s">
        <v>478</v>
      </c>
      <c r="F65" s="134" t="s">
        <v>126</v>
      </c>
      <c r="G65" s="109" t="s">
        <v>252</v>
      </c>
      <c r="H65" s="137">
        <f>VLOOKUP(F65,'PIB Municipios 2018'!F65:$AQ$132,8,FALSE)</f>
        <v>17.32250187515</v>
      </c>
      <c r="I65" s="137">
        <f>VLOOKUP(F65,'PIB Municipios 2018'!F65:$AQ$132,13,FALSE)</f>
        <v>12.932321014815157</v>
      </c>
      <c r="J65" s="137">
        <f>VLOOKUP(F65,'PIB Municipios 2018'!F65:$AQ$132,14,FALSE)</f>
        <v>22.539865282029432</v>
      </c>
      <c r="K65" s="137">
        <f>VLOOKUP(F65,'PIB Municipios 2018'!F65:$AQ$132,17,FALSE)</f>
        <v>5.0400670285610332</v>
      </c>
      <c r="L65" s="137">
        <f>VLOOKUP(F65,'PIB Municipios 2018'!F65:$AQ$132,20,FALSE)</f>
        <v>6.0723727608597144</v>
      </c>
      <c r="M65" s="137">
        <f>VLOOKUP(F65,'PIB Municipios 2018'!F65:$AQ$132,23,FALSE)</f>
        <v>12.793375801883334</v>
      </c>
      <c r="N65" s="137">
        <f>VLOOKUP(F65,'PIB Municipios 2018'!F65:$AQ$132,24,FALSE)</f>
        <v>3.1276603064384445</v>
      </c>
      <c r="O65" s="137">
        <f>VLOOKUP(F65,'PIB Municipios 2018'!F65:$AQ$132,25,FALSE)</f>
        <v>0.85643954113775489</v>
      </c>
      <c r="P65" s="137">
        <f>VLOOKUP(F65,'PIB Municipios 2018'!F65:$AQ$132,26,FALSE)</f>
        <v>8.8349746180544386</v>
      </c>
      <c r="Q65" s="137">
        <f>VLOOKUP(F65,'PIB Municipios 2018'!F65:$AQ$132,27,FALSE)</f>
        <v>11.331990907985691</v>
      </c>
      <c r="R65" s="137">
        <f>VLOOKUP(F65,'PIB Municipios 2018'!F65:$AQ$132,31,FALSE)</f>
        <v>19.211338349943105</v>
      </c>
      <c r="S65" s="137">
        <f>VLOOKUP(F65,'PIB Municipios 2018'!F65:$AQ$132,34,FALSE)</f>
        <v>2.2297416489165189</v>
      </c>
      <c r="T65" s="138">
        <f t="shared" si="0"/>
        <v>122.29264913577462</v>
      </c>
      <c r="U65" s="138">
        <f t="shared" si="1"/>
        <v>9.4730523351453004E-4</v>
      </c>
      <c r="V65" s="137">
        <f>VLOOKUP(F65,'PIB Municipios 2018'!F65:$AQ$132,36,FALSE)</f>
        <v>12.098025447901755</v>
      </c>
      <c r="W65" s="138">
        <f>VLOOKUP(F65,'PIB Municipios 2018'!F65:$AQ$132,37,FALSE)</f>
        <v>134.39067458367637</v>
      </c>
      <c r="X65" s="139">
        <f t="shared" si="2"/>
        <v>9.4730523351453026E-4</v>
      </c>
    </row>
    <row r="66" spans="1:24" x14ac:dyDescent="0.3">
      <c r="A66" s="133" t="s">
        <v>16</v>
      </c>
      <c r="B66" s="73" t="s">
        <v>6</v>
      </c>
      <c r="C66" s="133" t="s">
        <v>57</v>
      </c>
      <c r="D66" s="110" t="s">
        <v>33</v>
      </c>
      <c r="E66" s="225" t="s">
        <v>480</v>
      </c>
      <c r="F66" s="134" t="s">
        <v>127</v>
      </c>
      <c r="G66" s="109" t="s">
        <v>253</v>
      </c>
      <c r="H66" s="137">
        <f>VLOOKUP(F66,'PIB Municipios 2018'!F66:$AQ$132,8,FALSE)</f>
        <v>71.418310646242475</v>
      </c>
      <c r="I66" s="137">
        <f>VLOOKUP(F66,'PIB Municipios 2018'!F66:$AQ$132,13,FALSE)</f>
        <v>0</v>
      </c>
      <c r="J66" s="137">
        <f>VLOOKUP(F66,'PIB Municipios 2018'!F66:$AQ$132,14,FALSE)</f>
        <v>1.0682942545015499</v>
      </c>
      <c r="K66" s="137">
        <f>VLOOKUP(F66,'PIB Municipios 2018'!F66:$AQ$132,17,FALSE)</f>
        <v>0.78210745873007614</v>
      </c>
      <c r="L66" s="137">
        <f>VLOOKUP(F66,'PIB Municipios 2018'!F66:$AQ$132,20,FALSE)</f>
        <v>12.800446090873862</v>
      </c>
      <c r="M66" s="137">
        <f>VLOOKUP(F66,'PIB Municipios 2018'!F66:$AQ$132,23,FALSE)</f>
        <v>8.6818344865042008</v>
      </c>
      <c r="N66" s="137">
        <f>VLOOKUP(F66,'PIB Municipios 2018'!F66:$AQ$132,24,FALSE)</f>
        <v>2.5717273994786489</v>
      </c>
      <c r="O66" s="137">
        <f>VLOOKUP(F66,'PIB Municipios 2018'!F66:$AQ$132,25,FALSE)</f>
        <v>0.72740285657861015</v>
      </c>
      <c r="P66" s="137">
        <f>VLOOKUP(F66,'PIB Municipios 2018'!F66:$AQ$132,26,FALSE)</f>
        <v>9.835083361910554</v>
      </c>
      <c r="Q66" s="137">
        <f>VLOOKUP(F66,'PIB Municipios 2018'!F66:$AQ$132,27,FALSE)</f>
        <v>8.2850076371615486</v>
      </c>
      <c r="R66" s="137">
        <f>VLOOKUP(F66,'PIB Municipios 2018'!F66:$AQ$132,31,FALSE)</f>
        <v>18.855456372286696</v>
      </c>
      <c r="S66" s="137">
        <f>VLOOKUP(F66,'PIB Municipios 2018'!F66:$AQ$132,34,FALSE)</f>
        <v>2.0248430930616075</v>
      </c>
      <c r="T66" s="138">
        <f t="shared" si="0"/>
        <v>137.05051365732984</v>
      </c>
      <c r="U66" s="138">
        <f t="shared" si="1"/>
        <v>1.0616228347404733E-3</v>
      </c>
      <c r="V66" s="137">
        <f>VLOOKUP(F66,'PIB Municipios 2018'!F66:$AQ$132,36,FALSE)</f>
        <v>13.557974363884735</v>
      </c>
      <c r="W66" s="138">
        <f>VLOOKUP(F66,'PIB Municipios 2018'!F66:$AQ$132,37,FALSE)</f>
        <v>150.60848802121455</v>
      </c>
      <c r="X66" s="139">
        <f t="shared" si="2"/>
        <v>1.0616228347404733E-3</v>
      </c>
    </row>
    <row r="67" spans="1:24" x14ac:dyDescent="0.3">
      <c r="A67" s="133" t="s">
        <v>16</v>
      </c>
      <c r="B67" s="73" t="s">
        <v>6</v>
      </c>
      <c r="C67" s="133" t="s">
        <v>57</v>
      </c>
      <c r="D67" s="110" t="s">
        <v>33</v>
      </c>
      <c r="E67" s="225" t="s">
        <v>478</v>
      </c>
      <c r="F67" s="134" t="s">
        <v>128</v>
      </c>
      <c r="G67" s="109" t="s">
        <v>254</v>
      </c>
      <c r="H67" s="137">
        <f>VLOOKUP(F67,'PIB Municipios 2018'!F67:$AQ$132,8,FALSE)</f>
        <v>39.581780331666444</v>
      </c>
      <c r="I67" s="137">
        <f>VLOOKUP(F67,'PIB Municipios 2018'!F67:$AQ$132,13,FALSE)</f>
        <v>0</v>
      </c>
      <c r="J67" s="137">
        <f>VLOOKUP(F67,'PIB Municipios 2018'!F67:$AQ$132,14,FALSE)</f>
        <v>13.901408172273904</v>
      </c>
      <c r="K67" s="137">
        <f>VLOOKUP(F67,'PIB Municipios 2018'!F67:$AQ$132,17,FALSE)</f>
        <v>2.5378758556996934</v>
      </c>
      <c r="L67" s="137">
        <f>VLOOKUP(F67,'PIB Municipios 2018'!F67:$AQ$132,20,FALSE)</f>
        <v>12.376848376942787</v>
      </c>
      <c r="M67" s="137">
        <f>VLOOKUP(F67,'PIB Municipios 2018'!F67:$AQ$132,23,FALSE)</f>
        <v>15.776961377121417</v>
      </c>
      <c r="N67" s="137">
        <f>VLOOKUP(F67,'PIB Municipios 2018'!F67:$AQ$132,24,FALSE)</f>
        <v>4.3752528883609152</v>
      </c>
      <c r="O67" s="137">
        <f>VLOOKUP(F67,'PIB Municipios 2018'!F67:$AQ$132,25,FALSE)</f>
        <v>0.9775213896207372</v>
      </c>
      <c r="P67" s="137">
        <f>VLOOKUP(F67,'PIB Municipios 2018'!F67:$AQ$132,26,FALSE)</f>
        <v>16.45478455257215</v>
      </c>
      <c r="Q67" s="137">
        <f>VLOOKUP(F67,'PIB Municipios 2018'!F67:$AQ$132,27,FALSE)</f>
        <v>11.646758254928244</v>
      </c>
      <c r="R67" s="137">
        <f>VLOOKUP(F67,'PIB Municipios 2018'!F67:$AQ$132,31,FALSE)</f>
        <v>22.225257777624897</v>
      </c>
      <c r="S67" s="137">
        <f>VLOOKUP(F67,'PIB Municipios 2018'!F67:$AQ$132,34,FALSE)</f>
        <v>3.2052139141253111</v>
      </c>
      <c r="T67" s="138">
        <f t="shared" si="0"/>
        <v>143.05966289093652</v>
      </c>
      <c r="U67" s="138">
        <f t="shared" si="1"/>
        <v>1.1081710006211991E-3</v>
      </c>
      <c r="V67" s="137">
        <f>VLOOKUP(F67,'PIB Municipios 2018'!F67:$AQ$132,36,FALSE)</f>
        <v>14.152440514239364</v>
      </c>
      <c r="W67" s="138">
        <f>VLOOKUP(F67,'PIB Municipios 2018'!F67:$AQ$132,37,FALSE)</f>
        <v>157.2121034051759</v>
      </c>
      <c r="X67" s="139">
        <f t="shared" si="2"/>
        <v>1.1081710006211993E-3</v>
      </c>
    </row>
    <row r="68" spans="1:24" x14ac:dyDescent="0.3">
      <c r="A68" s="133" t="s">
        <v>16</v>
      </c>
      <c r="B68" s="73" t="s">
        <v>6</v>
      </c>
      <c r="C68" s="133" t="s">
        <v>57</v>
      </c>
      <c r="D68" s="110" t="s">
        <v>33</v>
      </c>
      <c r="E68" s="225" t="s">
        <v>478</v>
      </c>
      <c r="F68" s="134" t="s">
        <v>129</v>
      </c>
      <c r="G68" s="109" t="s">
        <v>255</v>
      </c>
      <c r="H68" s="137">
        <f>VLOOKUP(F68,'PIB Municipios 2018'!F68:$AQ$132,8,FALSE)</f>
        <v>19.734745586739933</v>
      </c>
      <c r="I68" s="137">
        <f>VLOOKUP(F68,'PIB Municipios 2018'!F68:$AQ$132,13,FALSE)</f>
        <v>0</v>
      </c>
      <c r="J68" s="137">
        <f>VLOOKUP(F68,'PIB Municipios 2018'!F68:$AQ$132,14,FALSE)</f>
        <v>2.3230192594839196</v>
      </c>
      <c r="K68" s="137">
        <f>VLOOKUP(F68,'PIB Municipios 2018'!F68:$AQ$132,17,FALSE)</f>
        <v>1.1283380798965499</v>
      </c>
      <c r="L68" s="137">
        <f>VLOOKUP(F68,'PIB Municipios 2018'!F68:$AQ$132,20,FALSE)</f>
        <v>7.4929828865456871</v>
      </c>
      <c r="M68" s="137">
        <f>VLOOKUP(F68,'PIB Municipios 2018'!F68:$AQ$132,23,FALSE)</f>
        <v>9.2959693873661724</v>
      </c>
      <c r="N68" s="137">
        <f>VLOOKUP(F68,'PIB Municipios 2018'!F68:$AQ$132,24,FALSE)</f>
        <v>1.7598747677593449</v>
      </c>
      <c r="O68" s="137">
        <f>VLOOKUP(F68,'PIB Municipios 2018'!F68:$AQ$132,25,FALSE)</f>
        <v>0.36136505128618523</v>
      </c>
      <c r="P68" s="137">
        <f>VLOOKUP(F68,'PIB Municipios 2018'!F68:$AQ$132,26,FALSE)</f>
        <v>6.8732853926731536</v>
      </c>
      <c r="Q68" s="137">
        <f>VLOOKUP(F68,'PIB Municipios 2018'!F68:$AQ$132,27,FALSE)</f>
        <v>5.8146259506866977</v>
      </c>
      <c r="R68" s="137">
        <f>VLOOKUP(F68,'PIB Municipios 2018'!F68:$AQ$132,31,FALSE)</f>
        <v>12.938694128505736</v>
      </c>
      <c r="S68" s="137">
        <f>VLOOKUP(F68,'PIB Municipios 2018'!F68:$AQ$132,34,FALSE)</f>
        <v>1.3036845906694974</v>
      </c>
      <c r="T68" s="138">
        <f t="shared" si="0"/>
        <v>69.026585081612865</v>
      </c>
      <c r="U68" s="138">
        <f t="shared" si="1"/>
        <v>5.3469481413269458E-4</v>
      </c>
      <c r="V68" s="137">
        <f>VLOOKUP(F68,'PIB Municipios 2018'!F68:$AQ$132,36,FALSE)</f>
        <v>6.8285820022752173</v>
      </c>
      <c r="W68" s="138">
        <f>VLOOKUP(F68,'PIB Municipios 2018'!F68:$AQ$132,37,FALSE)</f>
        <v>75.855167083888105</v>
      </c>
      <c r="X68" s="139">
        <f t="shared" si="2"/>
        <v>5.3469481413269502E-4</v>
      </c>
    </row>
    <row r="69" spans="1:24" x14ac:dyDescent="0.3">
      <c r="A69" s="133" t="s">
        <v>16</v>
      </c>
      <c r="B69" s="73" t="s">
        <v>6</v>
      </c>
      <c r="C69" s="133" t="s">
        <v>57</v>
      </c>
      <c r="D69" s="110" t="s">
        <v>33</v>
      </c>
      <c r="E69" s="225" t="s">
        <v>478</v>
      </c>
      <c r="F69" s="134" t="s">
        <v>130</v>
      </c>
      <c r="G69" s="109" t="s">
        <v>256</v>
      </c>
      <c r="H69" s="137">
        <f>VLOOKUP(F69,'PIB Municipios 2018'!F69:$AQ$132,8,FALSE)</f>
        <v>32.99578120778903</v>
      </c>
      <c r="I69" s="137">
        <f>VLOOKUP(F69,'PIB Municipios 2018'!F69:$AQ$132,13,FALSE)</f>
        <v>0</v>
      </c>
      <c r="J69" s="137">
        <f>VLOOKUP(F69,'PIB Municipios 2018'!F69:$AQ$132,14,FALSE)</f>
        <v>4.1189450354296788</v>
      </c>
      <c r="K69" s="137">
        <f>VLOOKUP(F69,'PIB Municipios 2018'!F69:$AQ$132,17,FALSE)</f>
        <v>1.3866978317224936</v>
      </c>
      <c r="L69" s="137">
        <f>VLOOKUP(F69,'PIB Municipios 2018'!F69:$AQ$132,20,FALSE)</f>
        <v>10.455457778897891</v>
      </c>
      <c r="M69" s="137">
        <f>VLOOKUP(F69,'PIB Municipios 2018'!F69:$AQ$132,23,FALSE)</f>
        <v>9.0393531403555833</v>
      </c>
      <c r="N69" s="137">
        <f>VLOOKUP(F69,'PIB Municipios 2018'!F69:$AQ$132,24,FALSE)</f>
        <v>1.848328513392911</v>
      </c>
      <c r="O69" s="137">
        <f>VLOOKUP(F69,'PIB Municipios 2018'!F69:$AQ$132,25,FALSE)</f>
        <v>0.64312101634963403</v>
      </c>
      <c r="P69" s="137">
        <f>VLOOKUP(F69,'PIB Municipios 2018'!F69:$AQ$132,26,FALSE)</f>
        <v>9.055835436568854</v>
      </c>
      <c r="Q69" s="137">
        <f>VLOOKUP(F69,'PIB Municipios 2018'!F69:$AQ$132,27,FALSE)</f>
        <v>5.8889192429368418</v>
      </c>
      <c r="R69" s="137">
        <f>VLOOKUP(F69,'PIB Municipios 2018'!F69:$AQ$132,31,FALSE)</f>
        <v>11.150539925622184</v>
      </c>
      <c r="S69" s="137">
        <f>VLOOKUP(F69,'PIB Municipios 2018'!F69:$AQ$132,34,FALSE)</f>
        <v>1.4482200749050347</v>
      </c>
      <c r="T69" s="138">
        <f t="shared" si="0"/>
        <v>88.031199203970132</v>
      </c>
      <c r="U69" s="138">
        <f t="shared" si="1"/>
        <v>6.8190865360922182E-4</v>
      </c>
      <c r="V69" s="137">
        <f>VLOOKUP(F69,'PIB Municipios 2018'!F69:$AQ$132,36,FALSE)</f>
        <v>8.7086484404841542</v>
      </c>
      <c r="W69" s="138">
        <f>VLOOKUP(F69,'PIB Municipios 2018'!F69:$AQ$132,37,FALSE)</f>
        <v>96.739847644454301</v>
      </c>
      <c r="X69" s="139">
        <f t="shared" si="2"/>
        <v>6.8190865360922214E-4</v>
      </c>
    </row>
    <row r="70" spans="1:24" x14ac:dyDescent="0.3">
      <c r="A70" s="133" t="s">
        <v>16</v>
      </c>
      <c r="B70" s="73" t="s">
        <v>6</v>
      </c>
      <c r="C70" s="133" t="s">
        <v>57</v>
      </c>
      <c r="D70" s="110" t="s">
        <v>33</v>
      </c>
      <c r="E70" s="225" t="s">
        <v>478</v>
      </c>
      <c r="F70" s="134" t="s">
        <v>131</v>
      </c>
      <c r="G70" s="109" t="s">
        <v>257</v>
      </c>
      <c r="H70" s="137">
        <f>VLOOKUP(F70,'PIB Municipios 2018'!F70:$AQ$132,8,FALSE)</f>
        <v>36.384099072799614</v>
      </c>
      <c r="I70" s="137">
        <f>VLOOKUP(F70,'PIB Municipios 2018'!F70:$AQ$132,13,FALSE)</f>
        <v>0</v>
      </c>
      <c r="J70" s="137">
        <f>VLOOKUP(F70,'PIB Municipios 2018'!F70:$AQ$132,14,FALSE)</f>
        <v>0.71772063634658534</v>
      </c>
      <c r="K70" s="137">
        <f>VLOOKUP(F70,'PIB Municipios 2018'!F70:$AQ$132,17,FALSE)</f>
        <v>1.9450845116496056</v>
      </c>
      <c r="L70" s="137">
        <f>VLOOKUP(F70,'PIB Municipios 2018'!F70:$AQ$132,20,FALSE)</f>
        <v>12.685590579965686</v>
      </c>
      <c r="M70" s="137">
        <f>VLOOKUP(F70,'PIB Municipios 2018'!F70:$AQ$132,23,FALSE)</f>
        <v>10.539103905089092</v>
      </c>
      <c r="N70" s="137">
        <f>VLOOKUP(F70,'PIB Municipios 2018'!F70:$AQ$132,24,FALSE)</f>
        <v>3.2911883776095947</v>
      </c>
      <c r="O70" s="137">
        <f>VLOOKUP(F70,'PIB Municipios 2018'!F70:$AQ$132,25,FALSE)</f>
        <v>0.83636474936530514</v>
      </c>
      <c r="P70" s="137">
        <f>VLOOKUP(F70,'PIB Municipios 2018'!F70:$AQ$132,26,FALSE)</f>
        <v>13.334392824693845</v>
      </c>
      <c r="Q70" s="137">
        <f>VLOOKUP(F70,'PIB Municipios 2018'!F70:$AQ$132,27,FALSE)</f>
        <v>8.9359161942801766</v>
      </c>
      <c r="R70" s="137">
        <f>VLOOKUP(F70,'PIB Municipios 2018'!F70:$AQ$132,31,FALSE)</f>
        <v>21.11439233949179</v>
      </c>
      <c r="S70" s="137">
        <f>VLOOKUP(F70,'PIB Municipios 2018'!F70:$AQ$132,34,FALSE)</f>
        <v>2.6661067449564935</v>
      </c>
      <c r="T70" s="138">
        <f t="shared" si="0"/>
        <v>112.44995993624779</v>
      </c>
      <c r="U70" s="138">
        <f t="shared" si="1"/>
        <v>8.7106164032671083E-4</v>
      </c>
      <c r="V70" s="137">
        <f>VLOOKUP(F70,'PIB Municipios 2018'!F70:$AQ$132,36,FALSE)</f>
        <v>11.124319299141671</v>
      </c>
      <c r="W70" s="138">
        <f>VLOOKUP(F70,'PIB Municipios 2018'!F70:$AQ$132,37,FALSE)</f>
        <v>123.57427923538947</v>
      </c>
      <c r="X70" s="139">
        <f t="shared" si="2"/>
        <v>8.7106164032671116E-4</v>
      </c>
    </row>
    <row r="71" spans="1:24" x14ac:dyDescent="0.3">
      <c r="A71" s="133" t="s">
        <v>16</v>
      </c>
      <c r="B71" s="73" t="s">
        <v>6</v>
      </c>
      <c r="C71" s="133" t="s">
        <v>57</v>
      </c>
      <c r="D71" s="110" t="s">
        <v>33</v>
      </c>
      <c r="E71" s="225" t="s">
        <v>478</v>
      </c>
      <c r="F71" s="134" t="s">
        <v>132</v>
      </c>
      <c r="G71" s="109" t="s">
        <v>258</v>
      </c>
      <c r="H71" s="137">
        <f>VLOOKUP(F71,'PIB Municipios 2018'!F71:$AQ$132,8,FALSE)</f>
        <v>9.4380039603211223</v>
      </c>
      <c r="I71" s="137">
        <f>VLOOKUP(F71,'PIB Municipios 2018'!F71:$AQ$132,13,FALSE)</f>
        <v>0</v>
      </c>
      <c r="J71" s="137">
        <f>VLOOKUP(F71,'PIB Municipios 2018'!F71:$AQ$132,14,FALSE)</f>
        <v>0.3291448266654492</v>
      </c>
      <c r="K71" s="137">
        <f>VLOOKUP(F71,'PIB Municipios 2018'!F71:$AQ$132,17,FALSE)</f>
        <v>1.8669450562144898</v>
      </c>
      <c r="L71" s="137">
        <f>VLOOKUP(F71,'PIB Municipios 2018'!F71:$AQ$132,20,FALSE)</f>
        <v>1.5465186733896552</v>
      </c>
      <c r="M71" s="137">
        <f>VLOOKUP(F71,'PIB Municipios 2018'!F71:$AQ$132,23,FALSE)</f>
        <v>5.7217584258418368</v>
      </c>
      <c r="N71" s="137">
        <f>VLOOKUP(F71,'PIB Municipios 2018'!F71:$AQ$132,24,FALSE)</f>
        <v>1.1436844952815199</v>
      </c>
      <c r="O71" s="137">
        <f>VLOOKUP(F71,'PIB Municipios 2018'!F71:$AQ$132,25,FALSE)</f>
        <v>8.3022200416415004E-2</v>
      </c>
      <c r="P71" s="137">
        <f>VLOOKUP(F71,'PIB Municipios 2018'!F71:$AQ$132,26,FALSE)</f>
        <v>7.9419925360177936</v>
      </c>
      <c r="Q71" s="137">
        <f>VLOOKUP(F71,'PIB Municipios 2018'!F71:$AQ$132,27,FALSE)</f>
        <v>3.2809153700019955</v>
      </c>
      <c r="R71" s="137">
        <f>VLOOKUP(F71,'PIB Municipios 2018'!F71:$AQ$132,31,FALSE)</f>
        <v>6.2797871411864632</v>
      </c>
      <c r="S71" s="137">
        <f>VLOOKUP(F71,'PIB Municipios 2018'!F71:$AQ$132,34,FALSE)</f>
        <v>1.051467225287364</v>
      </c>
      <c r="T71" s="138">
        <f t="shared" si="0"/>
        <v>38.683239910624103</v>
      </c>
      <c r="U71" s="138">
        <f t="shared" si="1"/>
        <v>2.9964871867276064E-4</v>
      </c>
      <c r="V71" s="137">
        <f>VLOOKUP(F71,'PIB Municipios 2018'!F71:$AQ$132,36,FALSE)</f>
        <v>3.8268107212759412</v>
      </c>
      <c r="W71" s="138">
        <f>VLOOKUP(F71,'PIB Municipios 2018'!F71:$AQ$132,37,FALSE)</f>
        <v>42.51005063190005</v>
      </c>
      <c r="X71" s="139">
        <f t="shared" si="2"/>
        <v>2.9964871867276075E-4</v>
      </c>
    </row>
    <row r="72" spans="1:24" x14ac:dyDescent="0.3">
      <c r="A72" s="133" t="s">
        <v>16</v>
      </c>
      <c r="B72" s="73" t="s">
        <v>6</v>
      </c>
      <c r="C72" s="133" t="s">
        <v>57</v>
      </c>
      <c r="D72" s="110" t="s">
        <v>33</v>
      </c>
      <c r="E72" s="225" t="s">
        <v>478</v>
      </c>
      <c r="F72" s="134" t="s">
        <v>133</v>
      </c>
      <c r="G72" s="109" t="s">
        <v>259</v>
      </c>
      <c r="H72" s="137">
        <f>VLOOKUP(F72,'PIB Municipios 2018'!F72:$AQ$132,8,FALSE)</f>
        <v>40.329752768579091</v>
      </c>
      <c r="I72" s="137">
        <f>VLOOKUP(F72,'PIB Municipios 2018'!F72:$AQ$132,13,FALSE)</f>
        <v>0.22954747144459892</v>
      </c>
      <c r="J72" s="137">
        <f>VLOOKUP(F72,'PIB Municipios 2018'!F72:$AQ$132,14,FALSE)</f>
        <v>5.7640143875870518</v>
      </c>
      <c r="K72" s="137">
        <f>VLOOKUP(F72,'PIB Municipios 2018'!F72:$AQ$132,17,FALSE)</f>
        <v>1.9227854808273848</v>
      </c>
      <c r="L72" s="137">
        <f>VLOOKUP(F72,'PIB Municipios 2018'!F72:$AQ$132,20,FALSE)</f>
        <v>11.192125299455331</v>
      </c>
      <c r="M72" s="137">
        <f>VLOOKUP(F72,'PIB Municipios 2018'!F72:$AQ$132,23,FALSE)</f>
        <v>6.6454654655377201</v>
      </c>
      <c r="N72" s="137">
        <f>VLOOKUP(F72,'PIB Municipios 2018'!F72:$AQ$132,24,FALSE)</f>
        <v>2.8452378594599002</v>
      </c>
      <c r="O72" s="137">
        <f>VLOOKUP(F72,'PIB Municipios 2018'!F72:$AQ$132,25,FALSE)</f>
        <v>0.51941008618577922</v>
      </c>
      <c r="P72" s="137">
        <f>VLOOKUP(F72,'PIB Municipios 2018'!F72:$AQ$132,26,FALSE)</f>
        <v>12.103806065585221</v>
      </c>
      <c r="Q72" s="137">
        <f>VLOOKUP(F72,'PIB Municipios 2018'!F72:$AQ$132,27,FALSE)</f>
        <v>8.0393605617164976</v>
      </c>
      <c r="R72" s="137">
        <f>VLOOKUP(F72,'PIB Municipios 2018'!F72:$AQ$132,31,FALSE)</f>
        <v>18.603959157688227</v>
      </c>
      <c r="S72" s="137">
        <f>VLOOKUP(F72,'PIB Municipios 2018'!F72:$AQ$132,34,FALSE)</f>
        <v>2.1870065645330157</v>
      </c>
      <c r="T72" s="138">
        <f t="shared" si="0"/>
        <v>110.38247116859982</v>
      </c>
      <c r="U72" s="138">
        <f t="shared" si="1"/>
        <v>8.5504642646335783E-4</v>
      </c>
      <c r="V72" s="137">
        <f>VLOOKUP(F72,'PIB Municipios 2018'!F72:$AQ$132,36,FALSE)</f>
        <v>10.919789166701035</v>
      </c>
      <c r="W72" s="138">
        <f>VLOOKUP(F72,'PIB Municipios 2018'!F72:$AQ$132,37,FALSE)</f>
        <v>121.30226033530084</v>
      </c>
      <c r="X72" s="139">
        <f t="shared" si="2"/>
        <v>8.5504642646335794E-4</v>
      </c>
    </row>
    <row r="73" spans="1:24" x14ac:dyDescent="0.3">
      <c r="A73" s="133" t="s">
        <v>16</v>
      </c>
      <c r="B73" s="73" t="s">
        <v>6</v>
      </c>
      <c r="C73" s="133" t="s">
        <v>57</v>
      </c>
      <c r="D73" s="110" t="s">
        <v>33</v>
      </c>
      <c r="E73" s="225" t="s">
        <v>478</v>
      </c>
      <c r="F73" s="134" t="s">
        <v>134</v>
      </c>
      <c r="G73" s="109" t="s">
        <v>260</v>
      </c>
      <c r="H73" s="137">
        <f>VLOOKUP(F73,'PIB Municipios 2018'!F73:$AQ$132,8,FALSE)</f>
        <v>30.286738078623774</v>
      </c>
      <c r="I73" s="137">
        <f>VLOOKUP(F73,'PIB Municipios 2018'!F73:$AQ$132,13,FALSE)</f>
        <v>0</v>
      </c>
      <c r="J73" s="137">
        <f>VLOOKUP(F73,'PIB Municipios 2018'!F73:$AQ$132,14,FALSE)</f>
        <v>7.2326073726856217</v>
      </c>
      <c r="K73" s="137">
        <f>VLOOKUP(F73,'PIB Municipios 2018'!F73:$AQ$132,17,FALSE)</f>
        <v>9.3456356153570734</v>
      </c>
      <c r="L73" s="137">
        <f>VLOOKUP(F73,'PIB Municipios 2018'!F73:$AQ$132,20,FALSE)</f>
        <v>21.410242305992288</v>
      </c>
      <c r="M73" s="137">
        <f>VLOOKUP(F73,'PIB Municipios 2018'!F73:$AQ$132,23,FALSE)</f>
        <v>57.354705563614999</v>
      </c>
      <c r="N73" s="137">
        <f>VLOOKUP(F73,'PIB Municipios 2018'!F73:$AQ$132,24,FALSE)</f>
        <v>6.5181089670148644</v>
      </c>
      <c r="O73" s="137">
        <f>VLOOKUP(F73,'PIB Municipios 2018'!F73:$AQ$132,25,FALSE)</f>
        <v>2.3825539645108309</v>
      </c>
      <c r="P73" s="137">
        <f>VLOOKUP(F73,'PIB Municipios 2018'!F73:$AQ$132,26,FALSE)</f>
        <v>51.233425508279616</v>
      </c>
      <c r="Q73" s="137">
        <f>VLOOKUP(F73,'PIB Municipios 2018'!F73:$AQ$132,27,FALSE)</f>
        <v>21.586347968842965</v>
      </c>
      <c r="R73" s="137">
        <f>VLOOKUP(F73,'PIB Municipios 2018'!F73:$AQ$132,31,FALSE)</f>
        <v>31.162433407214717</v>
      </c>
      <c r="S73" s="137">
        <f>VLOOKUP(F73,'PIB Municipios 2018'!F73:$AQ$132,34,FALSE)</f>
        <v>6.3954382978287381</v>
      </c>
      <c r="T73" s="138">
        <f t="shared" ref="T73:T132" si="3">SUM(H73:S73)</f>
        <v>244.90823704996549</v>
      </c>
      <c r="U73" s="138">
        <f t="shared" ref="U73:U132" si="4">T73/$T$133</f>
        <v>1.8971120204507939E-3</v>
      </c>
      <c r="V73" s="137">
        <f>VLOOKUP(F73,'PIB Municipios 2018'!F73:$AQ$132,36,FALSE)</f>
        <v>24.227998208965865</v>
      </c>
      <c r="W73" s="138">
        <f>VLOOKUP(F73,'PIB Municipios 2018'!F73:$AQ$132,37,FALSE)</f>
        <v>269.13623525893138</v>
      </c>
      <c r="X73" s="139">
        <f t="shared" ref="X73:X132" si="5">W73/$W$133</f>
        <v>1.8971120204507948E-3</v>
      </c>
    </row>
    <row r="74" spans="1:24" x14ac:dyDescent="0.3">
      <c r="A74" s="133" t="s">
        <v>16</v>
      </c>
      <c r="B74" s="73" t="s">
        <v>6</v>
      </c>
      <c r="C74" s="133" t="s">
        <v>57</v>
      </c>
      <c r="D74" s="110" t="s">
        <v>33</v>
      </c>
      <c r="E74" s="225" t="s">
        <v>478</v>
      </c>
      <c r="F74" s="134" t="s">
        <v>135</v>
      </c>
      <c r="G74" s="109" t="s">
        <v>261</v>
      </c>
      <c r="H74" s="137">
        <f>VLOOKUP(F74,'PIB Municipios 2018'!F74:$AQ$132,8,FALSE)</f>
        <v>47.534895197456336</v>
      </c>
      <c r="I74" s="137">
        <f>VLOOKUP(F74,'PIB Municipios 2018'!F74:$AQ$132,13,FALSE)</f>
        <v>0</v>
      </c>
      <c r="J74" s="137">
        <f>VLOOKUP(F74,'PIB Municipios 2018'!F74:$AQ$132,14,FALSE)</f>
        <v>18.016275866961845</v>
      </c>
      <c r="K74" s="137">
        <f>VLOOKUP(F74,'PIB Municipios 2018'!F74:$AQ$132,17,FALSE)</f>
        <v>17.769540066652855</v>
      </c>
      <c r="L74" s="137">
        <f>VLOOKUP(F74,'PIB Municipios 2018'!F74:$AQ$132,20,FALSE)</f>
        <v>44.739058236907589</v>
      </c>
      <c r="M74" s="137">
        <f>VLOOKUP(F74,'PIB Municipios 2018'!F74:$AQ$132,23,FALSE)</f>
        <v>95.243898415436831</v>
      </c>
      <c r="N74" s="137">
        <f>VLOOKUP(F74,'PIB Municipios 2018'!F74:$AQ$132,24,FALSE)</f>
        <v>12.52039840203456</v>
      </c>
      <c r="O74" s="137">
        <f>VLOOKUP(F74,'PIB Municipios 2018'!F74:$AQ$132,25,FALSE)</f>
        <v>6.844115096021091</v>
      </c>
      <c r="P74" s="137">
        <f>VLOOKUP(F74,'PIB Municipios 2018'!F74:$AQ$132,26,FALSE)</f>
        <v>58.281248798404746</v>
      </c>
      <c r="Q74" s="137">
        <f>VLOOKUP(F74,'PIB Municipios 2018'!F74:$AQ$132,27,FALSE)</f>
        <v>40.950323433264494</v>
      </c>
      <c r="R74" s="137">
        <f>VLOOKUP(F74,'PIB Municipios 2018'!F74:$AQ$132,31,FALSE)</f>
        <v>71.834538282744433</v>
      </c>
      <c r="S74" s="137">
        <f>VLOOKUP(F74,'PIB Municipios 2018'!F74:$AQ$132,34,FALSE)</f>
        <v>9.55764101117561</v>
      </c>
      <c r="T74" s="138">
        <f t="shared" si="3"/>
        <v>423.29193280706045</v>
      </c>
      <c r="U74" s="138">
        <f t="shared" si="4"/>
        <v>3.278910597540628E-3</v>
      </c>
      <c r="V74" s="137">
        <f>VLOOKUP(F74,'PIB Municipios 2018'!F74:$AQ$132,36,FALSE)</f>
        <v>41.874933703544052</v>
      </c>
      <c r="W74" s="138">
        <f>VLOOKUP(F74,'PIB Municipios 2018'!F74:$AQ$132,37,FALSE)</f>
        <v>465.16686651060439</v>
      </c>
      <c r="X74" s="139">
        <f t="shared" si="5"/>
        <v>3.2789105975406284E-3</v>
      </c>
    </row>
    <row r="75" spans="1:24" x14ac:dyDescent="0.3">
      <c r="A75" s="133" t="s">
        <v>16</v>
      </c>
      <c r="B75" s="73" t="s">
        <v>6</v>
      </c>
      <c r="C75" s="133" t="s">
        <v>57</v>
      </c>
      <c r="D75" s="110" t="s">
        <v>33</v>
      </c>
      <c r="E75" s="225" t="s">
        <v>478</v>
      </c>
      <c r="F75" s="134" t="s">
        <v>136</v>
      </c>
      <c r="G75" s="109" t="s">
        <v>262</v>
      </c>
      <c r="H75" s="137">
        <f>VLOOKUP(F75,'PIB Municipios 2018'!F75:$AQ$132,8,FALSE)</f>
        <v>30.508299664601005</v>
      </c>
      <c r="I75" s="137">
        <f>VLOOKUP(F75,'PIB Municipios 2018'!F75:$AQ$132,13,FALSE)</f>
        <v>0.81249200241096164</v>
      </c>
      <c r="J75" s="137">
        <f>VLOOKUP(F75,'PIB Municipios 2018'!F75:$AQ$132,14,FALSE)</f>
        <v>4.0803758455979908</v>
      </c>
      <c r="K75" s="137">
        <f>VLOOKUP(F75,'PIB Municipios 2018'!F75:$AQ$132,17,FALSE)</f>
        <v>6.6669024506020609</v>
      </c>
      <c r="L75" s="137">
        <f>VLOOKUP(F75,'PIB Municipios 2018'!F75:$AQ$132,20,FALSE)</f>
        <v>7.1847170659977353</v>
      </c>
      <c r="M75" s="137">
        <f>VLOOKUP(F75,'PIB Municipios 2018'!F75:$AQ$132,23,FALSE)</f>
        <v>36.10498171353175</v>
      </c>
      <c r="N75" s="137">
        <f>VLOOKUP(F75,'PIB Municipios 2018'!F75:$AQ$132,24,FALSE)</f>
        <v>6.3456353707566242</v>
      </c>
      <c r="O75" s="137">
        <f>VLOOKUP(F75,'PIB Municipios 2018'!F75:$AQ$132,25,FALSE)</f>
        <v>1.8882273679394461</v>
      </c>
      <c r="P75" s="137">
        <f>VLOOKUP(F75,'PIB Municipios 2018'!F75:$AQ$132,26,FALSE)</f>
        <v>33.690239152957382</v>
      </c>
      <c r="Q75" s="137">
        <f>VLOOKUP(F75,'PIB Municipios 2018'!F75:$AQ$132,27,FALSE)</f>
        <v>17.720202326615325</v>
      </c>
      <c r="R75" s="137">
        <f>VLOOKUP(F75,'PIB Municipios 2018'!F75:$AQ$132,31,FALSE)</f>
        <v>32.912651803919289</v>
      </c>
      <c r="S75" s="137">
        <f>VLOOKUP(F75,'PIB Municipios 2018'!F75:$AQ$132,34,FALSE)</f>
        <v>5.0332348002025684</v>
      </c>
      <c r="T75" s="138">
        <f t="shared" si="3"/>
        <v>182.94795956513215</v>
      </c>
      <c r="U75" s="138">
        <f t="shared" si="4"/>
        <v>1.4171543488639346E-3</v>
      </c>
      <c r="V75" s="137">
        <f>VLOOKUP(F75,'PIB Municipios 2018'!F75:$AQ$132,36,FALSE)</f>
        <v>18.098463694276159</v>
      </c>
      <c r="W75" s="138">
        <f>VLOOKUP(F75,'PIB Municipios 2018'!F75:$AQ$132,37,FALSE)</f>
        <v>201.04642325940827</v>
      </c>
      <c r="X75" s="139">
        <f t="shared" si="5"/>
        <v>1.4171543488639348E-3</v>
      </c>
    </row>
    <row r="76" spans="1:24" x14ac:dyDescent="0.3">
      <c r="A76" s="132" t="s">
        <v>17</v>
      </c>
      <c r="B76" s="73" t="s">
        <v>7</v>
      </c>
      <c r="C76" s="132" t="s">
        <v>58</v>
      </c>
      <c r="D76" s="110" t="s">
        <v>34</v>
      </c>
      <c r="E76" s="225" t="s">
        <v>478</v>
      </c>
      <c r="F76" s="134" t="s">
        <v>137</v>
      </c>
      <c r="G76" s="109" t="s">
        <v>263</v>
      </c>
      <c r="H76" s="137">
        <f>VLOOKUP(F76,'PIB Municipios 2018'!F76:$AQ$132,8,FALSE)</f>
        <v>118.45483156968871</v>
      </c>
      <c r="I76" s="137">
        <f>VLOOKUP(F76,'PIB Municipios 2018'!F76:$AQ$132,13,FALSE)</f>
        <v>1.7480721263793828</v>
      </c>
      <c r="J76" s="137">
        <f>VLOOKUP(F76,'PIB Municipios 2018'!F76:$AQ$132,14,FALSE)</f>
        <v>13.406705119305157</v>
      </c>
      <c r="K76" s="137">
        <f>VLOOKUP(F76,'PIB Municipios 2018'!F76:$AQ$132,17,FALSE)</f>
        <v>15.502952138674665</v>
      </c>
      <c r="L76" s="137">
        <f>VLOOKUP(F76,'PIB Municipios 2018'!F76:$AQ$132,20,FALSE)</f>
        <v>25.834871088204068</v>
      </c>
      <c r="M76" s="137">
        <f>VLOOKUP(F76,'PIB Municipios 2018'!F76:$AQ$132,23,FALSE)</f>
        <v>27.511149851029636</v>
      </c>
      <c r="N76" s="137">
        <f>VLOOKUP(F76,'PIB Municipios 2018'!F76:$AQ$132,24,FALSE)</f>
        <v>7.232665051310148</v>
      </c>
      <c r="O76" s="137">
        <f>VLOOKUP(F76,'PIB Municipios 2018'!F76:$AQ$132,25,FALSE)</f>
        <v>2.3333186031865334</v>
      </c>
      <c r="P76" s="137">
        <f>VLOOKUP(F76,'PIB Municipios 2018'!F76:$AQ$132,26,FALSE)</f>
        <v>27.589142927497225</v>
      </c>
      <c r="Q76" s="137">
        <f>VLOOKUP(F76,'PIB Municipios 2018'!F76:$AQ$132,27,FALSE)</f>
        <v>20.794836163415141</v>
      </c>
      <c r="R76" s="137">
        <f>VLOOKUP(F76,'PIB Municipios 2018'!F76:$AQ$132,31,FALSE)</f>
        <v>39.698842399147928</v>
      </c>
      <c r="S76" s="137">
        <f>VLOOKUP(F76,'PIB Municipios 2018'!F76:$AQ$132,34,FALSE)</f>
        <v>4.289304114041439</v>
      </c>
      <c r="T76" s="138">
        <f t="shared" si="3"/>
        <v>304.39669115187996</v>
      </c>
      <c r="U76" s="138">
        <f t="shared" si="4"/>
        <v>2.3579224150466795E-3</v>
      </c>
      <c r="V76" s="137">
        <f>VLOOKUP(F76,'PIB Municipios 2018'!F76:$AQ$132,36,FALSE)</f>
        <v>30.113003045047734</v>
      </c>
      <c r="W76" s="138">
        <f>VLOOKUP(F76,'PIB Municipios 2018'!F76:$AQ$132,37,FALSE)</f>
        <v>334.50969419692768</v>
      </c>
      <c r="X76" s="139">
        <f t="shared" si="5"/>
        <v>2.3579224150466803E-3</v>
      </c>
    </row>
    <row r="77" spans="1:24" x14ac:dyDescent="0.3">
      <c r="A77" s="132" t="s">
        <v>17</v>
      </c>
      <c r="B77" s="73" t="s">
        <v>7</v>
      </c>
      <c r="C77" s="132" t="s">
        <v>58</v>
      </c>
      <c r="D77" s="110" t="s">
        <v>34</v>
      </c>
      <c r="E77" s="225" t="s">
        <v>481</v>
      </c>
      <c r="F77" s="134" t="s">
        <v>138</v>
      </c>
      <c r="G77" s="109" t="s">
        <v>264</v>
      </c>
      <c r="H77" s="137">
        <f>VLOOKUP(F77,'PIB Municipios 2018'!F77:$AQ$132,8,FALSE)</f>
        <v>31.830950497516966</v>
      </c>
      <c r="I77" s="137">
        <f>VLOOKUP(F77,'PIB Municipios 2018'!F77:$AQ$132,13,FALSE)</f>
        <v>0</v>
      </c>
      <c r="J77" s="137">
        <f>VLOOKUP(F77,'PIB Municipios 2018'!F77:$AQ$132,14,FALSE)</f>
        <v>3.3532248615531381</v>
      </c>
      <c r="K77" s="137">
        <f>VLOOKUP(F77,'PIB Municipios 2018'!F77:$AQ$132,17,FALSE)</f>
        <v>1.6840428083314694</v>
      </c>
      <c r="L77" s="137">
        <f>VLOOKUP(F77,'PIB Municipios 2018'!F77:$AQ$132,20,FALSE)</f>
        <v>6.3492330354453239</v>
      </c>
      <c r="M77" s="137">
        <f>VLOOKUP(F77,'PIB Municipios 2018'!F77:$AQ$132,23,FALSE)</f>
        <v>8.8002815349983639</v>
      </c>
      <c r="N77" s="137">
        <f>VLOOKUP(F77,'PIB Municipios 2018'!F77:$AQ$132,24,FALSE)</f>
        <v>2.4702824708451971</v>
      </c>
      <c r="O77" s="137">
        <f>VLOOKUP(F77,'PIB Municipios 2018'!F77:$AQ$132,25,FALSE)</f>
        <v>0.53503109344500377</v>
      </c>
      <c r="P77" s="137">
        <f>VLOOKUP(F77,'PIB Municipios 2018'!F77:$AQ$132,26,FALSE)</f>
        <v>9.8668928219151191</v>
      </c>
      <c r="Q77" s="137">
        <f>VLOOKUP(F77,'PIB Municipios 2018'!F77:$AQ$132,27,FALSE)</f>
        <v>7.6587163267881788</v>
      </c>
      <c r="R77" s="137">
        <f>VLOOKUP(F77,'PIB Municipios 2018'!F77:$AQ$132,31,FALSE)</f>
        <v>18.241069433442199</v>
      </c>
      <c r="S77" s="137">
        <f>VLOOKUP(F77,'PIB Municipios 2018'!F77:$AQ$132,34,FALSE)</f>
        <v>1.4482656478193781</v>
      </c>
      <c r="T77" s="138">
        <f t="shared" si="3"/>
        <v>92.237990532100341</v>
      </c>
      <c r="U77" s="138">
        <f t="shared" si="4"/>
        <v>7.144953664623945E-4</v>
      </c>
      <c r="V77" s="137">
        <f>VLOOKUP(F77,'PIB Municipios 2018'!F77:$AQ$132,36,FALSE)</f>
        <v>9.1248130170256818</v>
      </c>
      <c r="W77" s="138">
        <f>VLOOKUP(F77,'PIB Municipios 2018'!F77:$AQ$132,37,FALSE)</f>
        <v>101.36280354912601</v>
      </c>
      <c r="X77" s="139">
        <f t="shared" si="5"/>
        <v>7.1449536646239461E-4</v>
      </c>
    </row>
    <row r="78" spans="1:24" x14ac:dyDescent="0.3">
      <c r="A78" s="132" t="s">
        <v>17</v>
      </c>
      <c r="B78" s="73" t="s">
        <v>7</v>
      </c>
      <c r="C78" s="132" t="s">
        <v>58</v>
      </c>
      <c r="D78" s="110" t="s">
        <v>34</v>
      </c>
      <c r="E78" s="225" t="s">
        <v>481</v>
      </c>
      <c r="F78" s="134" t="s">
        <v>139</v>
      </c>
      <c r="G78" s="109" t="s">
        <v>265</v>
      </c>
      <c r="H78" s="137">
        <f>VLOOKUP(F78,'PIB Municipios 2018'!F78:$AQ$132,8,FALSE)</f>
        <v>41.47758268742831</v>
      </c>
      <c r="I78" s="137">
        <f>VLOOKUP(F78,'PIB Municipios 2018'!F78:$AQ$132,13,FALSE)</f>
        <v>0</v>
      </c>
      <c r="J78" s="137">
        <f>VLOOKUP(F78,'PIB Municipios 2018'!F78:$AQ$132,14,FALSE)</f>
        <v>15.794196843406432</v>
      </c>
      <c r="K78" s="137">
        <f>VLOOKUP(F78,'PIB Municipios 2018'!F78:$AQ$132,17,FALSE)</f>
        <v>1.2554637961870136</v>
      </c>
      <c r="L78" s="137">
        <f>VLOOKUP(F78,'PIB Municipios 2018'!F78:$AQ$132,20,FALSE)</f>
        <v>15.442342017293802</v>
      </c>
      <c r="M78" s="137">
        <f>VLOOKUP(F78,'PIB Municipios 2018'!F78:$AQ$132,23,FALSE)</f>
        <v>7.9329800788882334</v>
      </c>
      <c r="N78" s="137">
        <f>VLOOKUP(F78,'PIB Municipios 2018'!F78:$AQ$132,24,FALSE)</f>
        <v>3.069123216450286</v>
      </c>
      <c r="O78" s="137">
        <f>VLOOKUP(F78,'PIB Municipios 2018'!F78:$AQ$132,25,FALSE)</f>
        <v>0.65254961103974451</v>
      </c>
      <c r="P78" s="137">
        <f>VLOOKUP(F78,'PIB Municipios 2018'!F78:$AQ$132,26,FALSE)</f>
        <v>14.150106736413841</v>
      </c>
      <c r="Q78" s="137">
        <f>VLOOKUP(F78,'PIB Municipios 2018'!F78:$AQ$132,27,FALSE)</f>
        <v>10.433145434466987</v>
      </c>
      <c r="R78" s="137">
        <f>VLOOKUP(F78,'PIB Municipios 2018'!F78:$AQ$132,31,FALSE)</f>
        <v>23.51311937385929</v>
      </c>
      <c r="S78" s="137">
        <f>VLOOKUP(F78,'PIB Municipios 2018'!F78:$AQ$132,34,FALSE)</f>
        <v>2.0667359003344004</v>
      </c>
      <c r="T78" s="138">
        <f t="shared" si="3"/>
        <v>135.78734569576835</v>
      </c>
      <c r="U78" s="138">
        <f t="shared" si="4"/>
        <v>1.0518380632987608E-3</v>
      </c>
      <c r="V78" s="137">
        <f>VLOOKUP(F78,'PIB Municipios 2018'!F78:$AQ$132,36,FALSE)</f>
        <v>13.433013147884106</v>
      </c>
      <c r="W78" s="138">
        <f>VLOOKUP(F78,'PIB Municipios 2018'!F78:$AQ$132,37,FALSE)</f>
        <v>149.22035884365246</v>
      </c>
      <c r="X78" s="139">
        <f t="shared" si="5"/>
        <v>1.0518380632987612E-3</v>
      </c>
    </row>
    <row r="79" spans="1:24" x14ac:dyDescent="0.3">
      <c r="A79" s="132" t="s">
        <v>17</v>
      </c>
      <c r="B79" s="73" t="s">
        <v>7</v>
      </c>
      <c r="C79" s="132" t="s">
        <v>58</v>
      </c>
      <c r="D79" s="110" t="s">
        <v>34</v>
      </c>
      <c r="E79" s="225" t="s">
        <v>481</v>
      </c>
      <c r="F79" s="134" t="s">
        <v>140</v>
      </c>
      <c r="G79" s="109" t="s">
        <v>266</v>
      </c>
      <c r="H79" s="137">
        <f>VLOOKUP(F79,'PIB Municipios 2018'!F79:$AQ$132,8,FALSE)</f>
        <v>185.83477530316071</v>
      </c>
      <c r="I79" s="137">
        <f>VLOOKUP(F79,'PIB Municipios 2018'!F79:$AQ$132,13,FALSE)</f>
        <v>11.985942289647054</v>
      </c>
      <c r="J79" s="137">
        <f>VLOOKUP(F79,'PIB Municipios 2018'!F79:$AQ$132,14,FALSE)</f>
        <v>272.1693425946653</v>
      </c>
      <c r="K79" s="137">
        <f>VLOOKUP(F79,'PIB Municipios 2018'!F79:$AQ$132,17,FALSE)</f>
        <v>39.543013043051495</v>
      </c>
      <c r="L79" s="137">
        <f>VLOOKUP(F79,'PIB Municipios 2018'!F79:$AQ$132,20,FALSE)</f>
        <v>37.989120485420052</v>
      </c>
      <c r="M79" s="137">
        <f>VLOOKUP(F79,'PIB Municipios 2018'!F79:$AQ$132,23,FALSE)</f>
        <v>73.118490588469314</v>
      </c>
      <c r="N79" s="137">
        <f>VLOOKUP(F79,'PIB Municipios 2018'!F79:$AQ$132,24,FALSE)</f>
        <v>13.754473597053659</v>
      </c>
      <c r="O79" s="137">
        <f>VLOOKUP(F79,'PIB Municipios 2018'!F79:$AQ$132,25,FALSE)</f>
        <v>5.5369076892362861</v>
      </c>
      <c r="P79" s="137">
        <f>VLOOKUP(F79,'PIB Municipios 2018'!F79:$AQ$132,26,FALSE)</f>
        <v>57.996464475837293</v>
      </c>
      <c r="Q79" s="137">
        <f>VLOOKUP(F79,'PIB Municipios 2018'!F79:$AQ$132,27,FALSE)</f>
        <v>64.379443771631657</v>
      </c>
      <c r="R79" s="137">
        <f>VLOOKUP(F79,'PIB Municipios 2018'!F79:$AQ$132,31,FALSE)</f>
        <v>79.876575396434845</v>
      </c>
      <c r="S79" s="137">
        <f>VLOOKUP(F79,'PIB Municipios 2018'!F79:$AQ$132,34,FALSE)</f>
        <v>13.928851441901028</v>
      </c>
      <c r="T79" s="138">
        <f t="shared" si="3"/>
        <v>856.1134006765086</v>
      </c>
      <c r="U79" s="138">
        <f t="shared" si="4"/>
        <v>6.6316390287888037E-3</v>
      </c>
      <c r="V79" s="137">
        <f>VLOOKUP(F79,'PIB Municipios 2018'!F79:$AQ$132,36,FALSE)</f>
        <v>84.692594206337048</v>
      </c>
      <c r="W79" s="138">
        <f>VLOOKUP(F79,'PIB Municipios 2018'!F79:$AQ$132,37,FALSE)</f>
        <v>940.80599488284577</v>
      </c>
      <c r="X79" s="139">
        <f t="shared" si="5"/>
        <v>6.6316390287888072E-3</v>
      </c>
    </row>
    <row r="80" spans="1:24" x14ac:dyDescent="0.3">
      <c r="A80" s="132" t="s">
        <v>17</v>
      </c>
      <c r="B80" s="73" t="s">
        <v>7</v>
      </c>
      <c r="C80" s="132" t="s">
        <v>59</v>
      </c>
      <c r="D80" s="110" t="s">
        <v>35</v>
      </c>
      <c r="E80" s="225" t="s">
        <v>482</v>
      </c>
      <c r="F80" s="134" t="s">
        <v>141</v>
      </c>
      <c r="G80" s="109" t="s">
        <v>267</v>
      </c>
      <c r="H80" s="137">
        <f>VLOOKUP(F80,'PIB Municipios 2018'!F80:$AQ$132,8,FALSE)</f>
        <v>15.969154413463686</v>
      </c>
      <c r="I80" s="137">
        <f>VLOOKUP(F80,'PIB Municipios 2018'!F80:$AQ$132,13,FALSE)</f>
        <v>0</v>
      </c>
      <c r="J80" s="137">
        <f>VLOOKUP(F80,'PIB Municipios 2018'!F80:$AQ$132,14,FALSE)</f>
        <v>2.2812343996008457</v>
      </c>
      <c r="K80" s="137">
        <f>VLOOKUP(F80,'PIB Municipios 2018'!F80:$AQ$132,17,FALSE)</f>
        <v>0.88587641209356305</v>
      </c>
      <c r="L80" s="137">
        <f>VLOOKUP(F80,'PIB Municipios 2018'!F80:$AQ$132,20,FALSE)</f>
        <v>9.2616427363257792</v>
      </c>
      <c r="M80" s="137">
        <f>VLOOKUP(F80,'PIB Municipios 2018'!F80:$AQ$132,23,FALSE)</f>
        <v>12.531757108249762</v>
      </c>
      <c r="N80" s="137">
        <f>VLOOKUP(F80,'PIB Municipios 2018'!F80:$AQ$132,24,FALSE)</f>
        <v>1.747717116717258</v>
      </c>
      <c r="O80" s="137">
        <f>VLOOKUP(F80,'PIB Municipios 2018'!F80:$AQ$132,25,FALSE)</f>
        <v>0.43560265190996666</v>
      </c>
      <c r="P80" s="137">
        <f>VLOOKUP(F80,'PIB Municipios 2018'!F80:$AQ$132,26,FALSE)</f>
        <v>7.7642850661744429</v>
      </c>
      <c r="Q80" s="137">
        <f>VLOOKUP(F80,'PIB Municipios 2018'!F80:$AQ$132,27,FALSE)</f>
        <v>5.3313424346592688</v>
      </c>
      <c r="R80" s="137">
        <f>VLOOKUP(F80,'PIB Municipios 2018'!F80:$AQ$132,31,FALSE)</f>
        <v>9.588292745856922</v>
      </c>
      <c r="S80" s="137">
        <f>VLOOKUP(F80,'PIB Municipios 2018'!F80:$AQ$132,34,FALSE)</f>
        <v>1.2526584440963102</v>
      </c>
      <c r="T80" s="138">
        <f t="shared" si="3"/>
        <v>67.049563529147818</v>
      </c>
      <c r="U80" s="138">
        <f t="shared" si="4"/>
        <v>5.1938037882806847E-4</v>
      </c>
      <c r="V80" s="137">
        <f>VLOOKUP(F80,'PIB Municipios 2018'!F80:$AQ$132,36,FALSE)</f>
        <v>6.6330015056403129</v>
      </c>
      <c r="W80" s="138">
        <f>VLOOKUP(F80,'PIB Municipios 2018'!F80:$AQ$132,37,FALSE)</f>
        <v>73.682565034788112</v>
      </c>
      <c r="X80" s="139">
        <f t="shared" si="5"/>
        <v>5.1938037882806858E-4</v>
      </c>
    </row>
    <row r="81" spans="1:24" x14ac:dyDescent="0.3">
      <c r="A81" s="132" t="s">
        <v>17</v>
      </c>
      <c r="B81" s="73" t="s">
        <v>7</v>
      </c>
      <c r="C81" s="132" t="s">
        <v>59</v>
      </c>
      <c r="D81" s="110" t="s">
        <v>35</v>
      </c>
      <c r="E81" s="225" t="s">
        <v>482</v>
      </c>
      <c r="F81" s="134" t="s">
        <v>142</v>
      </c>
      <c r="G81" s="109" t="s">
        <v>268</v>
      </c>
      <c r="H81" s="137">
        <f>VLOOKUP(F81,'PIB Municipios 2018'!F81:$AQ$132,8,FALSE)</f>
        <v>12.560156008083112</v>
      </c>
      <c r="I81" s="137">
        <f>VLOOKUP(F81,'PIB Municipios 2018'!F81:$AQ$132,13,FALSE)</f>
        <v>0</v>
      </c>
      <c r="J81" s="137">
        <f>VLOOKUP(F81,'PIB Municipios 2018'!F81:$AQ$132,14,FALSE)</f>
        <v>4.4668095091444497</v>
      </c>
      <c r="K81" s="137">
        <f>VLOOKUP(F81,'PIB Municipios 2018'!F81:$AQ$132,17,FALSE)</f>
        <v>1.1740490693624874</v>
      </c>
      <c r="L81" s="137">
        <f>VLOOKUP(F81,'PIB Municipios 2018'!F81:$AQ$132,20,FALSE)</f>
        <v>12.067473204737569</v>
      </c>
      <c r="M81" s="137">
        <f>VLOOKUP(F81,'PIB Municipios 2018'!F81:$AQ$132,23,FALSE)</f>
        <v>6.5450270398605683</v>
      </c>
      <c r="N81" s="137">
        <f>VLOOKUP(F81,'PIB Municipios 2018'!F81:$AQ$132,24,FALSE)</f>
        <v>1.692745939772708</v>
      </c>
      <c r="O81" s="137">
        <f>VLOOKUP(F81,'PIB Municipios 2018'!F81:$AQ$132,25,FALSE)</f>
        <v>0.41142182704992519</v>
      </c>
      <c r="P81" s="137">
        <f>VLOOKUP(F81,'PIB Municipios 2018'!F81:$AQ$132,26,FALSE)</f>
        <v>10.311771094289991</v>
      </c>
      <c r="Q81" s="137">
        <f>VLOOKUP(F81,'PIB Municipios 2018'!F81:$AQ$132,27,FALSE)</f>
        <v>4.7221258099859362</v>
      </c>
      <c r="R81" s="137">
        <f>VLOOKUP(F81,'PIB Municipios 2018'!F81:$AQ$132,31,FALSE)</f>
        <v>8.3445752219812839</v>
      </c>
      <c r="S81" s="137">
        <f>VLOOKUP(F81,'PIB Municipios 2018'!F81:$AQ$132,34,FALSE)</f>
        <v>1.473480092752026</v>
      </c>
      <c r="T81" s="138">
        <f t="shared" si="3"/>
        <v>63.769634817020062</v>
      </c>
      <c r="U81" s="138">
        <f t="shared" si="4"/>
        <v>4.9397334368318779E-4</v>
      </c>
      <c r="V81" s="137">
        <f>VLOOKUP(F81,'PIB Municipios 2018'!F81:$AQ$132,36,FALSE)</f>
        <v>6.3085285196755558</v>
      </c>
      <c r="W81" s="138">
        <f>VLOOKUP(F81,'PIB Municipios 2018'!F81:$AQ$132,37,FALSE)</f>
        <v>70.07816333669561</v>
      </c>
      <c r="X81" s="139">
        <f t="shared" si="5"/>
        <v>4.939733436831879E-4</v>
      </c>
    </row>
    <row r="82" spans="1:24" x14ac:dyDescent="0.3">
      <c r="A82" s="132" t="s">
        <v>17</v>
      </c>
      <c r="B82" s="73" t="s">
        <v>7</v>
      </c>
      <c r="C82" s="132" t="s">
        <v>59</v>
      </c>
      <c r="D82" s="110" t="s">
        <v>35</v>
      </c>
      <c r="E82" s="225" t="s">
        <v>482</v>
      </c>
      <c r="F82" s="134" t="s">
        <v>143</v>
      </c>
      <c r="G82" s="109" t="s">
        <v>269</v>
      </c>
      <c r="H82" s="137">
        <f>VLOOKUP(F82,'PIB Municipios 2018'!F82:$AQ$132,8,FALSE)</f>
        <v>143.92339833924186</v>
      </c>
      <c r="I82" s="137">
        <f>VLOOKUP(F82,'PIB Municipios 2018'!F82:$AQ$132,13,FALSE)</f>
        <v>0</v>
      </c>
      <c r="J82" s="137">
        <f>VLOOKUP(F82,'PIB Municipios 2018'!F82:$AQ$132,14,FALSE)</f>
        <v>9.4894110416126285</v>
      </c>
      <c r="K82" s="137">
        <f>VLOOKUP(F82,'PIB Municipios 2018'!F82:$AQ$132,17,FALSE)</f>
        <v>5.5631485533196665</v>
      </c>
      <c r="L82" s="137">
        <f>VLOOKUP(F82,'PIB Municipios 2018'!F82:$AQ$132,20,FALSE)</f>
        <v>27.511240966596006</v>
      </c>
      <c r="M82" s="137">
        <f>VLOOKUP(F82,'PIB Municipios 2018'!F82:$AQ$132,23,FALSE)</f>
        <v>50.480842143648502</v>
      </c>
      <c r="N82" s="137">
        <f>VLOOKUP(F82,'PIB Municipios 2018'!F82:$AQ$132,24,FALSE)</f>
        <v>7.9176151004827355</v>
      </c>
      <c r="O82" s="137">
        <f>VLOOKUP(F82,'PIB Municipios 2018'!F82:$AQ$132,25,FALSE)</f>
        <v>3.0070315967478791</v>
      </c>
      <c r="P82" s="137">
        <f>VLOOKUP(F82,'PIB Municipios 2018'!F82:$AQ$132,26,FALSE)</f>
        <v>42.391576629791039</v>
      </c>
      <c r="Q82" s="137">
        <f>VLOOKUP(F82,'PIB Municipios 2018'!F82:$AQ$132,27,FALSE)</f>
        <v>22.530674846517044</v>
      </c>
      <c r="R82" s="137">
        <f>VLOOKUP(F82,'PIB Municipios 2018'!F82:$AQ$132,31,FALSE)</f>
        <v>33.594202523485876</v>
      </c>
      <c r="S82" s="137">
        <f>VLOOKUP(F82,'PIB Municipios 2018'!F82:$AQ$132,34,FALSE)</f>
        <v>6.0005256082912801</v>
      </c>
      <c r="T82" s="138">
        <f t="shared" si="3"/>
        <v>352.40966734973455</v>
      </c>
      <c r="U82" s="138">
        <f t="shared" si="4"/>
        <v>2.7298412830265456E-3</v>
      </c>
      <c r="V82" s="137">
        <f>VLOOKUP(F82,'PIB Municipios 2018'!F82:$AQ$132,36,FALSE)</f>
        <v>34.86277510392469</v>
      </c>
      <c r="W82" s="138">
        <f>VLOOKUP(F82,'PIB Municipios 2018'!F82:$AQ$132,37,FALSE)</f>
        <v>387.27244245365921</v>
      </c>
      <c r="X82" s="139">
        <f t="shared" si="5"/>
        <v>2.729841283026546E-3</v>
      </c>
    </row>
    <row r="83" spans="1:24" x14ac:dyDescent="0.3">
      <c r="A83" s="132" t="s">
        <v>17</v>
      </c>
      <c r="B83" s="73" t="s">
        <v>7</v>
      </c>
      <c r="C83" s="132" t="s">
        <v>59</v>
      </c>
      <c r="D83" s="110" t="s">
        <v>35</v>
      </c>
      <c r="E83" s="225" t="s">
        <v>482</v>
      </c>
      <c r="F83" s="134" t="s">
        <v>144</v>
      </c>
      <c r="G83" s="109" t="s">
        <v>270</v>
      </c>
      <c r="H83" s="137">
        <f>VLOOKUP(F83,'PIB Municipios 2018'!F83:$AQ$132,8,FALSE)</f>
        <v>2.2944392459334608</v>
      </c>
      <c r="I83" s="137">
        <f>VLOOKUP(F83,'PIB Municipios 2018'!F83:$AQ$132,13,FALSE)</f>
        <v>0</v>
      </c>
      <c r="J83" s="137">
        <f>VLOOKUP(F83,'PIB Municipios 2018'!F83:$AQ$132,14,FALSE)</f>
        <v>8.4447136862608936</v>
      </c>
      <c r="K83" s="137">
        <f>VLOOKUP(F83,'PIB Municipios 2018'!F83:$AQ$132,17,FALSE)</f>
        <v>3.4329440244022584</v>
      </c>
      <c r="L83" s="137">
        <f>VLOOKUP(F83,'PIB Municipios 2018'!F83:$AQ$132,20,FALSE)</f>
        <v>24.693395960941078</v>
      </c>
      <c r="M83" s="137">
        <f>VLOOKUP(F83,'PIB Municipios 2018'!F83:$AQ$132,23,FALSE)</f>
        <v>47.336692854870819</v>
      </c>
      <c r="N83" s="137">
        <f>VLOOKUP(F83,'PIB Municipios 2018'!F83:$AQ$132,24,FALSE)</f>
        <v>4.2474587112940725</v>
      </c>
      <c r="O83" s="137">
        <f>VLOOKUP(F83,'PIB Municipios 2018'!F83:$AQ$132,25,FALSE)</f>
        <v>1.2118738807726286</v>
      </c>
      <c r="P83" s="137">
        <f>VLOOKUP(F83,'PIB Municipios 2018'!F83:$AQ$132,26,FALSE)</f>
        <v>16.160263183171551</v>
      </c>
      <c r="Q83" s="137">
        <f>VLOOKUP(F83,'PIB Municipios 2018'!F83:$AQ$132,27,FALSE)</f>
        <v>12.966594543708585</v>
      </c>
      <c r="R83" s="137">
        <f>VLOOKUP(F83,'PIB Municipios 2018'!F83:$AQ$132,31,FALSE)</f>
        <v>14.917483931942186</v>
      </c>
      <c r="S83" s="137">
        <f>VLOOKUP(F83,'PIB Municipios 2018'!F83:$AQ$132,34,FALSE)</f>
        <v>2.6555062356305998</v>
      </c>
      <c r="T83" s="138">
        <f t="shared" si="3"/>
        <v>138.36136625892814</v>
      </c>
      <c r="U83" s="138">
        <f t="shared" si="4"/>
        <v>1.071776981687454E-3</v>
      </c>
      <c r="V83" s="137">
        <f>VLOOKUP(F83,'PIB Municipios 2018'!F83:$AQ$132,36,FALSE)</f>
        <v>13.687652870685072</v>
      </c>
      <c r="W83" s="138">
        <f>VLOOKUP(F83,'PIB Municipios 2018'!F83:$AQ$132,37,FALSE)</f>
        <v>152.04901912961321</v>
      </c>
      <c r="X83" s="139">
        <f t="shared" si="5"/>
        <v>1.0717769816874542E-3</v>
      </c>
    </row>
    <row r="84" spans="1:24" x14ac:dyDescent="0.3">
      <c r="A84" s="132" t="s">
        <v>17</v>
      </c>
      <c r="B84" s="73" t="s">
        <v>7</v>
      </c>
      <c r="C84" s="132" t="s">
        <v>59</v>
      </c>
      <c r="D84" s="110" t="s">
        <v>35</v>
      </c>
      <c r="E84" s="225" t="s">
        <v>482</v>
      </c>
      <c r="F84" s="134" t="s">
        <v>145</v>
      </c>
      <c r="G84" s="109" t="s">
        <v>271</v>
      </c>
      <c r="H84" s="137">
        <f>VLOOKUP(F84,'PIB Municipios 2018'!F84:$AQ$132,8,FALSE)</f>
        <v>15.100545140409766</v>
      </c>
      <c r="I84" s="137">
        <f>VLOOKUP(F84,'PIB Municipios 2018'!F84:$AQ$132,13,FALSE)</f>
        <v>0</v>
      </c>
      <c r="J84" s="137">
        <f>VLOOKUP(F84,'PIB Municipios 2018'!F84:$AQ$132,14,FALSE)</f>
        <v>1.4480886117258132</v>
      </c>
      <c r="K84" s="137">
        <f>VLOOKUP(F84,'PIB Municipios 2018'!F84:$AQ$132,17,FALSE)</f>
        <v>7.473405714608587</v>
      </c>
      <c r="L84" s="137">
        <f>VLOOKUP(F84,'PIB Municipios 2018'!F84:$AQ$132,20,FALSE)</f>
        <v>19.806306530044754</v>
      </c>
      <c r="M84" s="137">
        <f>VLOOKUP(F84,'PIB Municipios 2018'!F84:$AQ$132,23,FALSE)</f>
        <v>11.842641410910772</v>
      </c>
      <c r="N84" s="137">
        <f>VLOOKUP(F84,'PIB Municipios 2018'!F84:$AQ$132,24,FALSE)</f>
        <v>3.5663047532603298</v>
      </c>
      <c r="O84" s="137">
        <f>VLOOKUP(F84,'PIB Municipios 2018'!F84:$AQ$132,25,FALSE)</f>
        <v>1.0116859257920712</v>
      </c>
      <c r="P84" s="137">
        <f>VLOOKUP(F84,'PIB Municipios 2018'!F84:$AQ$132,26,FALSE)</f>
        <v>26.550389174483694</v>
      </c>
      <c r="Q84" s="137">
        <f>VLOOKUP(F84,'PIB Municipios 2018'!F84:$AQ$132,27,FALSE)</f>
        <v>9.4546802126563296</v>
      </c>
      <c r="R84" s="137">
        <f>VLOOKUP(F84,'PIB Municipios 2018'!F84:$AQ$132,31,FALSE)</f>
        <v>19.217838410479207</v>
      </c>
      <c r="S84" s="137">
        <f>VLOOKUP(F84,'PIB Municipios 2018'!F84:$AQ$132,34,FALSE)</f>
        <v>4.0165606472841917</v>
      </c>
      <c r="T84" s="138">
        <f t="shared" si="3"/>
        <v>119.48844653165553</v>
      </c>
      <c r="U84" s="138">
        <f t="shared" si="4"/>
        <v>9.2558327539611683E-4</v>
      </c>
      <c r="V84" s="137">
        <f>VLOOKUP(F84,'PIB Municipios 2018'!F84:$AQ$132,36,FALSE)</f>
        <v>11.820614542949977</v>
      </c>
      <c r="W84" s="138">
        <f>VLOOKUP(F84,'PIB Municipios 2018'!F84:$AQ$132,37,FALSE)</f>
        <v>131.30906107460549</v>
      </c>
      <c r="X84" s="139">
        <f t="shared" si="5"/>
        <v>9.2558327539611705E-4</v>
      </c>
    </row>
    <row r="85" spans="1:24" x14ac:dyDescent="0.3">
      <c r="A85" s="132" t="s">
        <v>17</v>
      </c>
      <c r="B85" s="73" t="s">
        <v>7</v>
      </c>
      <c r="C85" s="132" t="s">
        <v>59</v>
      </c>
      <c r="D85" s="110" t="s">
        <v>35</v>
      </c>
      <c r="E85" s="225" t="s">
        <v>482</v>
      </c>
      <c r="F85" s="134" t="s">
        <v>146</v>
      </c>
      <c r="G85" s="109" t="s">
        <v>272</v>
      </c>
      <c r="H85" s="137">
        <f>VLOOKUP(F85,'PIB Municipios 2018'!F85:$AQ$132,8,FALSE)</f>
        <v>48.611163300285085</v>
      </c>
      <c r="I85" s="137">
        <f>VLOOKUP(F85,'PIB Municipios 2018'!F85:$AQ$132,13,FALSE)</f>
        <v>2.2590470590403391E-2</v>
      </c>
      <c r="J85" s="137">
        <f>VLOOKUP(F85,'PIB Municipios 2018'!F85:$AQ$132,14,FALSE)</f>
        <v>5.1107021989949342</v>
      </c>
      <c r="K85" s="137">
        <f>VLOOKUP(F85,'PIB Municipios 2018'!F85:$AQ$132,17,FALSE)</f>
        <v>821.57552552275433</v>
      </c>
      <c r="L85" s="137">
        <f>VLOOKUP(F85,'PIB Municipios 2018'!F85:$AQ$132,20,FALSE)</f>
        <v>12.488533807623901</v>
      </c>
      <c r="M85" s="137">
        <f>VLOOKUP(F85,'PIB Municipios 2018'!F85:$AQ$132,23,FALSE)</f>
        <v>26.125281917840613</v>
      </c>
      <c r="N85" s="137">
        <f>VLOOKUP(F85,'PIB Municipios 2018'!F85:$AQ$132,24,FALSE)</f>
        <v>5.6226971687678216</v>
      </c>
      <c r="O85" s="137">
        <f>VLOOKUP(F85,'PIB Municipios 2018'!F85:$AQ$132,25,FALSE)</f>
        <v>1.5753715624469924</v>
      </c>
      <c r="P85" s="137">
        <f>VLOOKUP(F85,'PIB Municipios 2018'!F85:$AQ$132,26,FALSE)</f>
        <v>27.696625569220465</v>
      </c>
      <c r="Q85" s="137">
        <f>VLOOKUP(F85,'PIB Municipios 2018'!F85:$AQ$132,27,FALSE)</f>
        <v>62.825328073074026</v>
      </c>
      <c r="R85" s="137">
        <f>VLOOKUP(F85,'PIB Municipios 2018'!F85:$AQ$132,31,FALSE)</f>
        <v>31.632987485345602</v>
      </c>
      <c r="S85" s="137">
        <f>VLOOKUP(F85,'PIB Municipios 2018'!F85:$AQ$132,34,FALSE)</f>
        <v>4.6095095379724267</v>
      </c>
      <c r="T85" s="138">
        <f t="shared" si="3"/>
        <v>1047.8963166149165</v>
      </c>
      <c r="U85" s="138">
        <f t="shared" si="4"/>
        <v>8.1172308550434245E-3</v>
      </c>
      <c r="V85" s="137">
        <f>VLOOKUP(F85,'PIB Municipios 2018'!F85:$AQ$132,36,FALSE)</f>
        <v>103.66507222437133</v>
      </c>
      <c r="W85" s="138">
        <f>VLOOKUP(F85,'PIB Municipios 2018'!F85:$AQ$132,37,FALSE)</f>
        <v>1151.5613888392882</v>
      </c>
      <c r="X85" s="139">
        <f t="shared" si="5"/>
        <v>8.1172308550434297E-3</v>
      </c>
    </row>
    <row r="86" spans="1:24" x14ac:dyDescent="0.3">
      <c r="A86" s="132" t="s">
        <v>17</v>
      </c>
      <c r="B86" s="73" t="s">
        <v>7</v>
      </c>
      <c r="C86" s="132" t="s">
        <v>59</v>
      </c>
      <c r="D86" s="110" t="s">
        <v>35</v>
      </c>
      <c r="E86" s="225" t="s">
        <v>482</v>
      </c>
      <c r="F86" s="134" t="s">
        <v>147</v>
      </c>
      <c r="G86" s="109" t="s">
        <v>273</v>
      </c>
      <c r="H86" s="137">
        <f>VLOOKUP(F86,'PIB Municipios 2018'!F86:$AQ$132,8,FALSE)</f>
        <v>13.527676770851784</v>
      </c>
      <c r="I86" s="137">
        <f>VLOOKUP(F86,'PIB Municipios 2018'!F86:$AQ$132,13,FALSE)</f>
        <v>0</v>
      </c>
      <c r="J86" s="137">
        <f>VLOOKUP(F86,'PIB Municipios 2018'!F86:$AQ$132,14,FALSE)</f>
        <v>13.776338209720977</v>
      </c>
      <c r="K86" s="137">
        <f>VLOOKUP(F86,'PIB Municipios 2018'!F86:$AQ$132,17,FALSE)</f>
        <v>279.20265980534691</v>
      </c>
      <c r="L86" s="137">
        <f>VLOOKUP(F86,'PIB Municipios 2018'!F86:$AQ$132,20,FALSE)</f>
        <v>15.429270833794662</v>
      </c>
      <c r="M86" s="137">
        <f>VLOOKUP(F86,'PIB Municipios 2018'!F86:$AQ$132,23,FALSE)</f>
        <v>30.352817132499606</v>
      </c>
      <c r="N86" s="137">
        <f>VLOOKUP(F86,'PIB Municipios 2018'!F86:$AQ$132,24,FALSE)</f>
        <v>5.7772185050527458</v>
      </c>
      <c r="O86" s="137">
        <f>VLOOKUP(F86,'PIB Municipios 2018'!F86:$AQ$132,25,FALSE)</f>
        <v>2.0497420924441463</v>
      </c>
      <c r="P86" s="137">
        <f>VLOOKUP(F86,'PIB Municipios 2018'!F86:$AQ$132,26,FALSE)</f>
        <v>22.25643064415798</v>
      </c>
      <c r="Q86" s="137">
        <f>VLOOKUP(F86,'PIB Municipios 2018'!F86:$AQ$132,27,FALSE)</f>
        <v>31.108466466962426</v>
      </c>
      <c r="R86" s="137">
        <f>VLOOKUP(F86,'PIB Municipios 2018'!F86:$AQ$132,31,FALSE)</f>
        <v>28.176255063118894</v>
      </c>
      <c r="S86" s="137">
        <f>VLOOKUP(F86,'PIB Municipios 2018'!F86:$AQ$132,34,FALSE)</f>
        <v>3.7868006544993866</v>
      </c>
      <c r="T86" s="138">
        <f t="shared" si="3"/>
        <v>445.44367617844949</v>
      </c>
      <c r="U86" s="138">
        <f t="shared" si="4"/>
        <v>3.4505027788817142E-3</v>
      </c>
      <c r="V86" s="137">
        <f>VLOOKUP(F86,'PIB Municipios 2018'!F86:$AQ$132,36,FALSE)</f>
        <v>44.066335696356539</v>
      </c>
      <c r="W86" s="138">
        <f>VLOOKUP(F86,'PIB Municipios 2018'!F86:$AQ$132,37,FALSE)</f>
        <v>489.51001187480603</v>
      </c>
      <c r="X86" s="139">
        <f t="shared" si="5"/>
        <v>3.450502778881715E-3</v>
      </c>
    </row>
    <row r="87" spans="1:24" x14ac:dyDescent="0.3">
      <c r="A87" s="132" t="s">
        <v>17</v>
      </c>
      <c r="B87" s="73" t="s">
        <v>7</v>
      </c>
      <c r="C87" s="132" t="s">
        <v>60</v>
      </c>
      <c r="D87" s="110" t="s">
        <v>36</v>
      </c>
      <c r="E87" s="225" t="s">
        <v>482</v>
      </c>
      <c r="F87" s="134" t="s">
        <v>148</v>
      </c>
      <c r="G87" s="109" t="s">
        <v>274</v>
      </c>
      <c r="H87" s="137">
        <f>VLOOKUP(F87,'PIB Municipios 2018'!F87:$AQ$132,8,FALSE)</f>
        <v>23.677379141081346</v>
      </c>
      <c r="I87" s="137">
        <f>VLOOKUP(F87,'PIB Municipios 2018'!F87:$AQ$132,13,FALSE)</f>
        <v>0</v>
      </c>
      <c r="J87" s="137">
        <f>VLOOKUP(F87,'PIB Municipios 2018'!F87:$AQ$132,14,FALSE)</f>
        <v>9.5242138053094507</v>
      </c>
      <c r="K87" s="137">
        <f>VLOOKUP(F87,'PIB Municipios 2018'!F87:$AQ$132,17,FALSE)</f>
        <v>57.004581873698932</v>
      </c>
      <c r="L87" s="137">
        <f>VLOOKUP(F87,'PIB Municipios 2018'!F87:$AQ$132,20,FALSE)</f>
        <v>30.647737492147641</v>
      </c>
      <c r="M87" s="137">
        <f>VLOOKUP(F87,'PIB Municipios 2018'!F87:$AQ$132,23,FALSE)</f>
        <v>20.02898604362375</v>
      </c>
      <c r="N87" s="137">
        <f>VLOOKUP(F87,'PIB Municipios 2018'!F87:$AQ$132,24,FALSE)</f>
        <v>5.1507770453500612</v>
      </c>
      <c r="O87" s="137">
        <f>VLOOKUP(F87,'PIB Municipios 2018'!F87:$AQ$132,25,FALSE)</f>
        <v>1.4808253798369262</v>
      </c>
      <c r="P87" s="137">
        <f>VLOOKUP(F87,'PIB Municipios 2018'!F87:$AQ$132,26,FALSE)</f>
        <v>31.699130216088893</v>
      </c>
      <c r="Q87" s="137">
        <f>VLOOKUP(F87,'PIB Municipios 2018'!F87:$AQ$132,27,FALSE)</f>
        <v>17.680020881991638</v>
      </c>
      <c r="R87" s="137">
        <f>VLOOKUP(F87,'PIB Municipios 2018'!F87:$AQ$132,31,FALSE)</f>
        <v>30.75194393024568</v>
      </c>
      <c r="S87" s="137">
        <f>VLOOKUP(F87,'PIB Municipios 2018'!F87:$AQ$132,34,FALSE)</f>
        <v>4.3669890309584698</v>
      </c>
      <c r="T87" s="138">
        <f t="shared" si="3"/>
        <v>232.01258484033281</v>
      </c>
      <c r="U87" s="138">
        <f t="shared" si="4"/>
        <v>1.7972195173927778E-3</v>
      </c>
      <c r="V87" s="137">
        <f>VLOOKUP(F87,'PIB Municipios 2018'!F87:$AQ$132,36,FALSE)</f>
        <v>22.952272074141387</v>
      </c>
      <c r="W87" s="138">
        <f>VLOOKUP(F87,'PIB Municipios 2018'!F87:$AQ$132,37,FALSE)</f>
        <v>254.96485691447413</v>
      </c>
      <c r="X87" s="139">
        <f t="shared" si="5"/>
        <v>1.7972195173927778E-3</v>
      </c>
    </row>
    <row r="88" spans="1:24" x14ac:dyDescent="0.3">
      <c r="A88" s="132" t="s">
        <v>17</v>
      </c>
      <c r="B88" s="73" t="s">
        <v>7</v>
      </c>
      <c r="C88" s="132" t="s">
        <v>60</v>
      </c>
      <c r="D88" s="110" t="s">
        <v>36</v>
      </c>
      <c r="E88" s="225" t="s">
        <v>482</v>
      </c>
      <c r="F88" s="134" t="s">
        <v>149</v>
      </c>
      <c r="G88" s="109" t="s">
        <v>275</v>
      </c>
      <c r="H88" s="137">
        <f>VLOOKUP(F88,'PIB Municipios 2018'!F88:$AQ$132,8,FALSE)</f>
        <v>7.7501436550071467</v>
      </c>
      <c r="I88" s="137">
        <f>VLOOKUP(F88,'PIB Municipios 2018'!F88:$AQ$132,13,FALSE)</f>
        <v>0</v>
      </c>
      <c r="J88" s="137">
        <f>VLOOKUP(F88,'PIB Municipios 2018'!F88:$AQ$132,14,FALSE)</f>
        <v>4.6667279862007804E-2</v>
      </c>
      <c r="K88" s="137">
        <f>VLOOKUP(F88,'PIB Municipios 2018'!F88:$AQ$132,17,FALSE)</f>
        <v>0.86290749821461454</v>
      </c>
      <c r="L88" s="137">
        <f>VLOOKUP(F88,'PIB Municipios 2018'!F88:$AQ$132,20,FALSE)</f>
        <v>22.811350045079426</v>
      </c>
      <c r="M88" s="137">
        <f>VLOOKUP(F88,'PIB Municipios 2018'!F88:$AQ$132,23,FALSE)</f>
        <v>8.268819071125062</v>
      </c>
      <c r="N88" s="137">
        <f>VLOOKUP(F88,'PIB Municipios 2018'!F88:$AQ$132,24,FALSE)</f>
        <v>1.7878780241498942</v>
      </c>
      <c r="O88" s="137">
        <f>VLOOKUP(F88,'PIB Municipios 2018'!F88:$AQ$132,25,FALSE)</f>
        <v>0.19794240415071573</v>
      </c>
      <c r="P88" s="137">
        <f>VLOOKUP(F88,'PIB Municipios 2018'!F88:$AQ$132,26,FALSE)</f>
        <v>8.6578746923908803</v>
      </c>
      <c r="Q88" s="137">
        <f>VLOOKUP(F88,'PIB Municipios 2018'!F88:$AQ$132,27,FALSE)</f>
        <v>5.4098875243291893</v>
      </c>
      <c r="R88" s="137">
        <f>VLOOKUP(F88,'PIB Municipios 2018'!F88:$AQ$132,31,FALSE)</f>
        <v>12.305435905282952</v>
      </c>
      <c r="S88" s="137">
        <f>VLOOKUP(F88,'PIB Municipios 2018'!F88:$AQ$132,34,FALSE)</f>
        <v>1.1460427841505185</v>
      </c>
      <c r="T88" s="138">
        <f t="shared" si="3"/>
        <v>69.24494888374241</v>
      </c>
      <c r="U88" s="138">
        <f t="shared" si="4"/>
        <v>5.3638630723574934E-4</v>
      </c>
      <c r="V88" s="137">
        <f>VLOOKUP(F88,'PIB Municipios 2018'!F88:$AQ$132,36,FALSE)</f>
        <v>6.8501840433932424</v>
      </c>
      <c r="W88" s="138">
        <f>VLOOKUP(F88,'PIB Municipios 2018'!F88:$AQ$132,37,FALSE)</f>
        <v>76.095132927135637</v>
      </c>
      <c r="X88" s="139">
        <f t="shared" si="5"/>
        <v>5.3638630723574934E-4</v>
      </c>
    </row>
    <row r="89" spans="1:24" x14ac:dyDescent="0.3">
      <c r="A89" s="132" t="s">
        <v>17</v>
      </c>
      <c r="B89" s="73" t="s">
        <v>7</v>
      </c>
      <c r="C89" s="132" t="s">
        <v>60</v>
      </c>
      <c r="D89" s="110" t="s">
        <v>36</v>
      </c>
      <c r="E89" s="225" t="s">
        <v>482</v>
      </c>
      <c r="F89" s="134" t="s">
        <v>150</v>
      </c>
      <c r="G89" s="109" t="s">
        <v>276</v>
      </c>
      <c r="H89" s="137">
        <f>VLOOKUP(F89,'PIB Municipios 2018'!F89:$AQ$132,8,FALSE)</f>
        <v>20.074629994675199</v>
      </c>
      <c r="I89" s="137">
        <f>VLOOKUP(F89,'PIB Municipios 2018'!F89:$AQ$132,13,FALSE)</f>
        <v>0.99852850730085441</v>
      </c>
      <c r="J89" s="137">
        <f>VLOOKUP(F89,'PIB Municipios 2018'!F89:$AQ$132,14,FALSE)</f>
        <v>12.068635642513842</v>
      </c>
      <c r="K89" s="137">
        <f>VLOOKUP(F89,'PIB Municipios 2018'!F89:$AQ$132,17,FALSE)</f>
        <v>3.2270163556720286</v>
      </c>
      <c r="L89" s="137">
        <f>VLOOKUP(F89,'PIB Municipios 2018'!F89:$AQ$132,20,FALSE)</f>
        <v>25.044377910899538</v>
      </c>
      <c r="M89" s="137">
        <f>VLOOKUP(F89,'PIB Municipios 2018'!F89:$AQ$132,23,FALSE)</f>
        <v>23.30098593009658</v>
      </c>
      <c r="N89" s="137">
        <f>VLOOKUP(F89,'PIB Municipios 2018'!F89:$AQ$132,24,FALSE)</f>
        <v>4.7274596733248657</v>
      </c>
      <c r="O89" s="137">
        <f>VLOOKUP(F89,'PIB Municipios 2018'!F89:$AQ$132,25,FALSE)</f>
        <v>1.9720078627067126</v>
      </c>
      <c r="P89" s="137">
        <f>VLOOKUP(F89,'PIB Municipios 2018'!F89:$AQ$132,26,FALSE)</f>
        <v>14.271109534760287</v>
      </c>
      <c r="Q89" s="137">
        <f>VLOOKUP(F89,'PIB Municipios 2018'!F89:$AQ$132,27,FALSE)</f>
        <v>14.142469417061905</v>
      </c>
      <c r="R89" s="137">
        <f>VLOOKUP(F89,'PIB Municipios 2018'!F89:$AQ$132,31,FALSE)</f>
        <v>30.608017586088859</v>
      </c>
      <c r="S89" s="137">
        <f>VLOOKUP(F89,'PIB Municipios 2018'!F89:$AQ$132,34,FALSE)</f>
        <v>2.466944270511628</v>
      </c>
      <c r="T89" s="138">
        <f t="shared" si="3"/>
        <v>152.90218268561227</v>
      </c>
      <c r="U89" s="138">
        <f t="shared" si="4"/>
        <v>1.1844132815625084E-3</v>
      </c>
      <c r="V89" s="137">
        <f>VLOOKUP(F89,'PIB Municipios 2018'!F89:$AQ$132,36,FALSE)</f>
        <v>15.126129904312696</v>
      </c>
      <c r="W89" s="138">
        <f>VLOOKUP(F89,'PIB Municipios 2018'!F89:$AQ$132,37,FALSE)</f>
        <v>168.02831258992501</v>
      </c>
      <c r="X89" s="139">
        <f t="shared" si="5"/>
        <v>1.184413281562509E-3</v>
      </c>
    </row>
    <row r="90" spans="1:24" x14ac:dyDescent="0.3">
      <c r="A90" s="132" t="s">
        <v>17</v>
      </c>
      <c r="B90" s="73" t="s">
        <v>7</v>
      </c>
      <c r="C90" s="132" t="s">
        <v>61</v>
      </c>
      <c r="D90" s="110" t="s">
        <v>37</v>
      </c>
      <c r="E90" s="225" t="s">
        <v>478</v>
      </c>
      <c r="F90" s="134" t="s">
        <v>151</v>
      </c>
      <c r="G90" s="109" t="s">
        <v>277</v>
      </c>
      <c r="H90" s="137">
        <f>VLOOKUP(F90,'PIB Municipios 2018'!F90:$AQ$132,8,FALSE)</f>
        <v>206.08981175341754</v>
      </c>
      <c r="I90" s="137">
        <f>VLOOKUP(F90,'PIB Municipios 2018'!F90:$AQ$132,13,FALSE)</f>
        <v>0</v>
      </c>
      <c r="J90" s="137">
        <f>VLOOKUP(F90,'PIB Municipios 2018'!F90:$AQ$132,14,FALSE)</f>
        <v>187.15430319433798</v>
      </c>
      <c r="K90" s="137">
        <f>VLOOKUP(F90,'PIB Municipios 2018'!F90:$AQ$132,17,FALSE)</f>
        <v>21.533932986364391</v>
      </c>
      <c r="L90" s="137">
        <f>VLOOKUP(F90,'PIB Municipios 2018'!F90:$AQ$132,20,FALSE)</f>
        <v>16.204914599502874</v>
      </c>
      <c r="M90" s="137">
        <f>VLOOKUP(F90,'PIB Municipios 2018'!F90:$AQ$132,23,FALSE)</f>
        <v>160.83010413084938</v>
      </c>
      <c r="N90" s="137">
        <f>VLOOKUP(F90,'PIB Municipios 2018'!F90:$AQ$132,24,FALSE)</f>
        <v>26.056332643720626</v>
      </c>
      <c r="O90" s="137">
        <f>VLOOKUP(F90,'PIB Municipios 2018'!F90:$AQ$132,25,FALSE)</f>
        <v>16.17104590929813</v>
      </c>
      <c r="P90" s="137">
        <f>VLOOKUP(F90,'PIB Municipios 2018'!F90:$AQ$132,26,FALSE)</f>
        <v>105.14925284041263</v>
      </c>
      <c r="Q90" s="137">
        <f>VLOOKUP(F90,'PIB Municipios 2018'!F90:$AQ$132,27,FALSE)</f>
        <v>76.794779432196407</v>
      </c>
      <c r="R90" s="137">
        <f>VLOOKUP(F90,'PIB Municipios 2018'!F90:$AQ$132,31,FALSE)</f>
        <v>93.521800328683383</v>
      </c>
      <c r="S90" s="137">
        <f>VLOOKUP(F90,'PIB Municipios 2018'!F90:$AQ$132,34,FALSE)</f>
        <v>20.539027325221515</v>
      </c>
      <c r="T90" s="138">
        <f t="shared" si="3"/>
        <v>930.04530514400483</v>
      </c>
      <c r="U90" s="138">
        <f t="shared" si="4"/>
        <v>7.2043315047527383E-3</v>
      </c>
      <c r="V90" s="137">
        <f>VLOOKUP(F90,'PIB Municipios 2018'!F90:$AQ$132,36,FALSE)</f>
        <v>92.006443959207914</v>
      </c>
      <c r="W90" s="138">
        <f>VLOOKUP(F90,'PIB Municipios 2018'!F90:$AQ$132,37,FALSE)</f>
        <v>1022.0517491032127</v>
      </c>
      <c r="X90" s="139">
        <f t="shared" si="5"/>
        <v>7.2043315047527401E-3</v>
      </c>
    </row>
    <row r="91" spans="1:24" x14ac:dyDescent="0.3">
      <c r="A91" s="132" t="s">
        <v>17</v>
      </c>
      <c r="B91" s="73" t="s">
        <v>7</v>
      </c>
      <c r="C91" s="132" t="s">
        <v>61</v>
      </c>
      <c r="D91" s="110" t="s">
        <v>37</v>
      </c>
      <c r="E91" s="225" t="s">
        <v>478</v>
      </c>
      <c r="F91" s="134" t="s">
        <v>152</v>
      </c>
      <c r="G91" s="109" t="s">
        <v>278</v>
      </c>
      <c r="H91" s="137">
        <f>VLOOKUP(F91,'PIB Municipios 2018'!F91:$AQ$132,8,FALSE)</f>
        <v>31.785211852840561</v>
      </c>
      <c r="I91" s="137">
        <f>VLOOKUP(F91,'PIB Municipios 2018'!F91:$AQ$132,13,FALSE)</f>
        <v>0.33670135702251552</v>
      </c>
      <c r="J91" s="137">
        <f>VLOOKUP(F91,'PIB Municipios 2018'!F91:$AQ$132,14,FALSE)</f>
        <v>43.172192086486994</v>
      </c>
      <c r="K91" s="137">
        <f>VLOOKUP(F91,'PIB Municipios 2018'!F91:$AQ$132,17,FALSE)</f>
        <v>14.947016637576551</v>
      </c>
      <c r="L91" s="137">
        <f>VLOOKUP(F91,'PIB Municipios 2018'!F91:$AQ$132,20,FALSE)</f>
        <v>19.141606322166098</v>
      </c>
      <c r="M91" s="137">
        <f>VLOOKUP(F91,'PIB Municipios 2018'!F91:$AQ$132,23,FALSE)</f>
        <v>61.492480360496351</v>
      </c>
      <c r="N91" s="137">
        <f>VLOOKUP(F91,'PIB Municipios 2018'!F91:$AQ$132,24,FALSE)</f>
        <v>17.032190243032041</v>
      </c>
      <c r="O91" s="137">
        <f>VLOOKUP(F91,'PIB Municipios 2018'!F91:$AQ$132,25,FALSE)</f>
        <v>4.9071970129605269</v>
      </c>
      <c r="P91" s="137">
        <f>VLOOKUP(F91,'PIB Municipios 2018'!F91:$AQ$132,26,FALSE)</f>
        <v>83.549659120506092</v>
      </c>
      <c r="Q91" s="137">
        <f>VLOOKUP(F91,'PIB Municipios 2018'!F91:$AQ$132,27,FALSE)</f>
        <v>33.563000044890707</v>
      </c>
      <c r="R91" s="137">
        <f>VLOOKUP(F91,'PIB Municipios 2018'!F91:$AQ$132,31,FALSE)</f>
        <v>39.634494516558412</v>
      </c>
      <c r="S91" s="137">
        <f>VLOOKUP(F91,'PIB Municipios 2018'!F91:$AQ$132,34,FALSE)</f>
        <v>9.3584451168989684</v>
      </c>
      <c r="T91" s="138">
        <f t="shared" si="3"/>
        <v>358.92019467143581</v>
      </c>
      <c r="U91" s="138">
        <f t="shared" si="4"/>
        <v>2.7802732317035225E-3</v>
      </c>
      <c r="V91" s="137">
        <f>VLOOKUP(F91,'PIB Municipios 2018'!F91:$AQ$132,36,FALSE)</f>
        <v>35.506841004645786</v>
      </c>
      <c r="W91" s="138">
        <f>VLOOKUP(F91,'PIB Municipios 2018'!F91:$AQ$132,37,FALSE)</f>
        <v>394.42703567608157</v>
      </c>
      <c r="X91" s="139">
        <f t="shared" si="5"/>
        <v>2.7802732317035229E-3</v>
      </c>
    </row>
    <row r="92" spans="1:24" x14ac:dyDescent="0.3">
      <c r="A92" s="132" t="s">
        <v>17</v>
      </c>
      <c r="B92" s="73" t="s">
        <v>7</v>
      </c>
      <c r="C92" s="132" t="s">
        <v>61</v>
      </c>
      <c r="D92" s="110" t="s">
        <v>37</v>
      </c>
      <c r="E92" s="225" t="s">
        <v>478</v>
      </c>
      <c r="F92" s="134" t="s">
        <v>153</v>
      </c>
      <c r="G92" s="109" t="s">
        <v>279</v>
      </c>
      <c r="H92" s="137">
        <f>VLOOKUP(F92,'PIB Municipios 2018'!F92:$AQ$132,8,FALSE)</f>
        <v>97.766994055811324</v>
      </c>
      <c r="I92" s="137">
        <f>VLOOKUP(F92,'PIB Municipios 2018'!F92:$AQ$132,13,FALSE)</f>
        <v>0</v>
      </c>
      <c r="J92" s="137">
        <f>VLOOKUP(F92,'PIB Municipios 2018'!F92:$AQ$132,14,FALSE)</f>
        <v>120.56639566238226</v>
      </c>
      <c r="K92" s="137">
        <f>VLOOKUP(F92,'PIB Municipios 2018'!F92:$AQ$132,17,FALSE)</f>
        <v>10.578275937993304</v>
      </c>
      <c r="L92" s="137">
        <f>VLOOKUP(F92,'PIB Municipios 2018'!F92:$AQ$132,20,FALSE)</f>
        <v>47.911019891496991</v>
      </c>
      <c r="M92" s="137">
        <f>VLOOKUP(F92,'PIB Municipios 2018'!F92:$AQ$132,23,FALSE)</f>
        <v>76.412301019808879</v>
      </c>
      <c r="N92" s="137">
        <f>VLOOKUP(F92,'PIB Municipios 2018'!F92:$AQ$132,24,FALSE)</f>
        <v>14.826437134849176</v>
      </c>
      <c r="O92" s="137">
        <f>VLOOKUP(F92,'PIB Municipios 2018'!F92:$AQ$132,25,FALSE)</f>
        <v>11.031848419350959</v>
      </c>
      <c r="P92" s="137">
        <f>VLOOKUP(F92,'PIB Municipios 2018'!F92:$AQ$132,26,FALSE)</f>
        <v>49.38966151924955</v>
      </c>
      <c r="Q92" s="137">
        <f>VLOOKUP(F92,'PIB Municipios 2018'!F92:$AQ$132,27,FALSE)</f>
        <v>50.956514055414878</v>
      </c>
      <c r="R92" s="137">
        <f>VLOOKUP(F92,'PIB Municipios 2018'!F92:$AQ$132,31,FALSE)</f>
        <v>79.944774653697863</v>
      </c>
      <c r="S92" s="137">
        <f>VLOOKUP(F92,'PIB Municipios 2018'!F92:$AQ$132,34,FALSE)</f>
        <v>11.662409399107021</v>
      </c>
      <c r="T92" s="138">
        <f t="shared" si="3"/>
        <v>571.0466317491622</v>
      </c>
      <c r="U92" s="138">
        <f t="shared" si="4"/>
        <v>4.4234503599331933E-3</v>
      </c>
      <c r="V92" s="137">
        <f>VLOOKUP(F92,'PIB Municipios 2018'!F92:$AQ$132,36,FALSE)</f>
        <v>56.491839302375311</v>
      </c>
      <c r="W92" s="138">
        <f>VLOOKUP(F92,'PIB Municipios 2018'!F92:$AQ$132,37,FALSE)</f>
        <v>627.5384710515375</v>
      </c>
      <c r="X92" s="139">
        <f t="shared" si="5"/>
        <v>4.4234503599331941E-3</v>
      </c>
    </row>
    <row r="93" spans="1:24" x14ac:dyDescent="0.3">
      <c r="A93" s="132" t="s">
        <v>17</v>
      </c>
      <c r="B93" s="73" t="s">
        <v>7</v>
      </c>
      <c r="C93" s="132" t="s">
        <v>61</v>
      </c>
      <c r="D93" s="110" t="s">
        <v>37</v>
      </c>
      <c r="E93" s="225" t="s">
        <v>478</v>
      </c>
      <c r="F93" s="134" t="s">
        <v>154</v>
      </c>
      <c r="G93" s="109" t="s">
        <v>280</v>
      </c>
      <c r="H93" s="137">
        <f>VLOOKUP(F93,'PIB Municipios 2018'!F93:$AQ$132,8,FALSE)</f>
        <v>40.766527906847301</v>
      </c>
      <c r="I93" s="137">
        <f>VLOOKUP(F93,'PIB Municipios 2018'!F93:$AQ$132,13,FALSE)</f>
        <v>0</v>
      </c>
      <c r="J93" s="137">
        <f>VLOOKUP(F93,'PIB Municipios 2018'!F93:$AQ$132,14,FALSE)</f>
        <v>306.21063434455368</v>
      </c>
      <c r="K93" s="137">
        <f>VLOOKUP(F93,'PIB Municipios 2018'!F93:$AQ$132,17,FALSE)</f>
        <v>35.097471777057052</v>
      </c>
      <c r="L93" s="137">
        <f>VLOOKUP(F93,'PIB Municipios 2018'!F93:$AQ$132,20,FALSE)</f>
        <v>32.491427231627796</v>
      </c>
      <c r="M93" s="137">
        <f>VLOOKUP(F93,'PIB Municipios 2018'!F93:$AQ$132,23,FALSE)</f>
        <v>121.51283133332963</v>
      </c>
      <c r="N93" s="137">
        <f>VLOOKUP(F93,'PIB Municipios 2018'!F93:$AQ$132,24,FALSE)</f>
        <v>29.121131848990132</v>
      </c>
      <c r="O93" s="137">
        <f>VLOOKUP(F93,'PIB Municipios 2018'!F93:$AQ$132,25,FALSE)</f>
        <v>15.679687075009527</v>
      </c>
      <c r="P93" s="137">
        <f>VLOOKUP(F93,'PIB Municipios 2018'!F93:$AQ$132,26,FALSE)</f>
        <v>101.42753180468095</v>
      </c>
      <c r="Q93" s="137">
        <f>VLOOKUP(F93,'PIB Municipios 2018'!F93:$AQ$132,27,FALSE)</f>
        <v>77.778432124039497</v>
      </c>
      <c r="R93" s="137">
        <f>VLOOKUP(F93,'PIB Municipios 2018'!F93:$AQ$132,31,FALSE)</f>
        <v>75.712396354061738</v>
      </c>
      <c r="S93" s="137">
        <f>VLOOKUP(F93,'PIB Municipios 2018'!F93:$AQ$132,34,FALSE)</f>
        <v>19.132234125232227</v>
      </c>
      <c r="T93" s="138">
        <f t="shared" si="3"/>
        <v>854.93030592542937</v>
      </c>
      <c r="U93" s="138">
        <f t="shared" si="4"/>
        <v>6.6224745217038639E-3</v>
      </c>
      <c r="V93" s="137">
        <f>VLOOKUP(F93,'PIB Municipios 2018'!F93:$AQ$132,36,FALSE)</f>
        <v>84.575554380092512</v>
      </c>
      <c r="W93" s="138">
        <f>VLOOKUP(F93,'PIB Municipios 2018'!F93:$AQ$132,37,FALSE)</f>
        <v>939.50586030552211</v>
      </c>
      <c r="X93" s="139">
        <f t="shared" si="5"/>
        <v>6.6224745217038673E-3</v>
      </c>
    </row>
    <row r="94" spans="1:24" x14ac:dyDescent="0.3">
      <c r="A94" s="132" t="s">
        <v>17</v>
      </c>
      <c r="B94" s="73" t="s">
        <v>7</v>
      </c>
      <c r="C94" s="132" t="s">
        <v>61</v>
      </c>
      <c r="D94" s="110" t="s">
        <v>37</v>
      </c>
      <c r="E94" s="225" t="s">
        <v>478</v>
      </c>
      <c r="F94" s="134" t="s">
        <v>155</v>
      </c>
      <c r="G94" s="109" t="s">
        <v>281</v>
      </c>
      <c r="H94" s="137">
        <f>VLOOKUP(F94,'PIB Municipios 2018'!F94:$AQ$132,8,FALSE)</f>
        <v>76.321711284433306</v>
      </c>
      <c r="I94" s="137">
        <f>VLOOKUP(F94,'PIB Municipios 2018'!F94:$AQ$132,13,FALSE)</f>
        <v>0</v>
      </c>
      <c r="J94" s="137">
        <f>VLOOKUP(F94,'PIB Municipios 2018'!F94:$AQ$132,14,FALSE)</f>
        <v>156.86492540002521</v>
      </c>
      <c r="K94" s="137">
        <f>VLOOKUP(F94,'PIB Municipios 2018'!F94:$AQ$132,17,FALSE)</f>
        <v>32.128847615723814</v>
      </c>
      <c r="L94" s="137">
        <f>VLOOKUP(F94,'PIB Municipios 2018'!F94:$AQ$132,20,FALSE)</f>
        <v>53.384805776893913</v>
      </c>
      <c r="M94" s="137">
        <f>VLOOKUP(F94,'PIB Municipios 2018'!F94:$AQ$132,23,FALSE)</f>
        <v>154.65331936385024</v>
      </c>
      <c r="N94" s="137">
        <f>VLOOKUP(F94,'PIB Municipios 2018'!F94:$AQ$132,24,FALSE)</f>
        <v>41.176455496661909</v>
      </c>
      <c r="O94" s="137">
        <f>VLOOKUP(F94,'PIB Municipios 2018'!F94:$AQ$132,25,FALSE)</f>
        <v>35.109090876650356</v>
      </c>
      <c r="P94" s="137">
        <f>VLOOKUP(F94,'PIB Municipios 2018'!F94:$AQ$132,26,FALSE)</f>
        <v>142.25867167559932</v>
      </c>
      <c r="Q94" s="137">
        <f>VLOOKUP(F94,'PIB Municipios 2018'!F94:$AQ$132,27,FALSE)</f>
        <v>88.37924209757351</v>
      </c>
      <c r="R94" s="137">
        <f>VLOOKUP(F94,'PIB Municipios 2018'!F94:$AQ$132,31,FALSE)</f>
        <v>113.28525966821579</v>
      </c>
      <c r="S94" s="137">
        <f>VLOOKUP(F94,'PIB Municipios 2018'!F94:$AQ$132,34,FALSE)</f>
        <v>24.479885287767825</v>
      </c>
      <c r="T94" s="138">
        <f t="shared" si="3"/>
        <v>918.04221454339529</v>
      </c>
      <c r="U94" s="138">
        <f t="shared" si="4"/>
        <v>7.1113529764056877E-3</v>
      </c>
      <c r="V94" s="137">
        <f>VLOOKUP(F94,'PIB Municipios 2018'!F94:$AQ$132,36,FALSE)</f>
        <v>90.819016124699019</v>
      </c>
      <c r="W94" s="138">
        <f>VLOOKUP(F94,'PIB Municipios 2018'!F94:$AQ$132,37,FALSE)</f>
        <v>1008.8612306680941</v>
      </c>
      <c r="X94" s="139">
        <f t="shared" si="5"/>
        <v>7.1113529764056885E-3</v>
      </c>
    </row>
    <row r="95" spans="1:24" x14ac:dyDescent="0.3">
      <c r="A95" s="132" t="s">
        <v>17</v>
      </c>
      <c r="B95" s="73" t="s">
        <v>7</v>
      </c>
      <c r="C95" s="132" t="s">
        <v>61</v>
      </c>
      <c r="D95" s="110" t="s">
        <v>37</v>
      </c>
      <c r="E95" s="225" t="s">
        <v>481</v>
      </c>
      <c r="F95" s="134" t="s">
        <v>156</v>
      </c>
      <c r="G95" s="109" t="s">
        <v>282</v>
      </c>
      <c r="H95" s="137">
        <f>VLOOKUP(F95,'PIB Municipios 2018'!F95:$AQ$132,8,FALSE)</f>
        <v>84.117830733915682</v>
      </c>
      <c r="I95" s="137">
        <f>VLOOKUP(F95,'PIB Municipios 2018'!F95:$AQ$132,13,FALSE)</f>
        <v>7.4575379270324482E-2</v>
      </c>
      <c r="J95" s="137">
        <f>VLOOKUP(F95,'PIB Municipios 2018'!F95:$AQ$132,14,FALSE)</f>
        <v>68.846772742502154</v>
      </c>
      <c r="K95" s="137">
        <f>VLOOKUP(F95,'PIB Municipios 2018'!F95:$AQ$132,17,FALSE)</f>
        <v>8.4316668592188861</v>
      </c>
      <c r="L95" s="137">
        <f>VLOOKUP(F95,'PIB Municipios 2018'!F95:$AQ$132,20,FALSE)</f>
        <v>28.780560176041305</v>
      </c>
      <c r="M95" s="137">
        <f>VLOOKUP(F95,'PIB Municipios 2018'!F95:$AQ$132,23,FALSE)</f>
        <v>47.317100014680136</v>
      </c>
      <c r="N95" s="137">
        <f>VLOOKUP(F95,'PIB Municipios 2018'!F95:$AQ$132,24,FALSE)</f>
        <v>9.9176309061640353</v>
      </c>
      <c r="O95" s="137">
        <f>VLOOKUP(F95,'PIB Municipios 2018'!F95:$AQ$132,25,FALSE)</f>
        <v>7.7385900535628123</v>
      </c>
      <c r="P95" s="137">
        <f>VLOOKUP(F95,'PIB Municipios 2018'!F95:$AQ$132,26,FALSE)</f>
        <v>30.477119337755639</v>
      </c>
      <c r="Q95" s="137">
        <f>VLOOKUP(F95,'PIB Municipios 2018'!F95:$AQ$132,27,FALSE)</f>
        <v>28.765453672258218</v>
      </c>
      <c r="R95" s="137">
        <f>VLOOKUP(F95,'PIB Municipios 2018'!F95:$AQ$132,31,FALSE)</f>
        <v>40.408789233407973</v>
      </c>
      <c r="S95" s="137">
        <f>VLOOKUP(F95,'PIB Municipios 2018'!F95:$AQ$132,34,FALSE)</f>
        <v>7.0604985158776765</v>
      </c>
      <c r="T95" s="138">
        <f t="shared" si="3"/>
        <v>361.93658762465486</v>
      </c>
      <c r="U95" s="138">
        <f t="shared" si="4"/>
        <v>2.8036388620264726E-3</v>
      </c>
      <c r="V95" s="137">
        <f>VLOOKUP(F95,'PIB Municipios 2018'!F95:$AQ$132,36,FALSE)</f>
        <v>35.805243230509745</v>
      </c>
      <c r="W95" s="138">
        <f>VLOOKUP(F95,'PIB Municipios 2018'!F95:$AQ$132,37,FALSE)</f>
        <v>397.74183085516461</v>
      </c>
      <c r="X95" s="139">
        <f t="shared" si="5"/>
        <v>2.8036388620264734E-3</v>
      </c>
    </row>
    <row r="96" spans="1:24" x14ac:dyDescent="0.3">
      <c r="A96" s="132" t="s">
        <v>17</v>
      </c>
      <c r="B96" s="73" t="s">
        <v>7</v>
      </c>
      <c r="C96" s="132" t="s">
        <v>61</v>
      </c>
      <c r="D96" s="110" t="s">
        <v>37</v>
      </c>
      <c r="E96" s="225" t="s">
        <v>482</v>
      </c>
      <c r="F96" s="134" t="s">
        <v>157</v>
      </c>
      <c r="G96" s="109" t="s">
        <v>283</v>
      </c>
      <c r="H96" s="137">
        <f>VLOOKUP(F96,'PIB Municipios 2018'!F96:$AQ$132,8,FALSE)</f>
        <v>80.915525282249305</v>
      </c>
      <c r="I96" s="137">
        <f>VLOOKUP(F96,'PIB Municipios 2018'!F96:$AQ$132,13,FALSE)</f>
        <v>0</v>
      </c>
      <c r="J96" s="137">
        <f>VLOOKUP(F96,'PIB Municipios 2018'!F96:$AQ$132,14,FALSE)</f>
        <v>269.59045114310095</v>
      </c>
      <c r="K96" s="137">
        <f>VLOOKUP(F96,'PIB Municipios 2018'!F96:$AQ$132,17,FALSE)</f>
        <v>31.177856066650378</v>
      </c>
      <c r="L96" s="137">
        <f>VLOOKUP(F96,'PIB Municipios 2018'!F96:$AQ$132,20,FALSE)</f>
        <v>76.946507673038909</v>
      </c>
      <c r="M96" s="137">
        <f>VLOOKUP(F96,'PIB Municipios 2018'!F96:$AQ$132,23,FALSE)</f>
        <v>158.79660529628987</v>
      </c>
      <c r="N96" s="137">
        <f>VLOOKUP(F96,'PIB Municipios 2018'!F96:$AQ$132,24,FALSE)</f>
        <v>32.266857369963589</v>
      </c>
      <c r="O96" s="137">
        <f>VLOOKUP(F96,'PIB Municipios 2018'!F96:$AQ$132,25,FALSE)</f>
        <v>24.209005055023546</v>
      </c>
      <c r="P96" s="137">
        <f>VLOOKUP(F96,'PIB Municipios 2018'!F96:$AQ$132,26,FALSE)</f>
        <v>107.63843949184219</v>
      </c>
      <c r="Q96" s="137">
        <f>VLOOKUP(F96,'PIB Municipios 2018'!F96:$AQ$132,27,FALSE)</f>
        <v>90.692210770650846</v>
      </c>
      <c r="R96" s="137">
        <f>VLOOKUP(F96,'PIB Municipios 2018'!F96:$AQ$132,31,FALSE)</f>
        <v>110.20917146905208</v>
      </c>
      <c r="S96" s="137">
        <f>VLOOKUP(F96,'PIB Municipios 2018'!F96:$AQ$132,34,FALSE)</f>
        <v>23.517292558829077</v>
      </c>
      <c r="T96" s="138">
        <f t="shared" si="3"/>
        <v>1005.9599221766907</v>
      </c>
      <c r="U96" s="138">
        <f t="shared" si="4"/>
        <v>7.7923824998331719E-3</v>
      </c>
      <c r="V96" s="137">
        <f>VLOOKUP(F96,'PIB Municipios 2018'!F96:$AQ$132,36,FALSE)</f>
        <v>99.516437202624232</v>
      </c>
      <c r="W96" s="138">
        <f>VLOOKUP(F96,'PIB Municipios 2018'!F96:$AQ$132,37,FALSE)</f>
        <v>1105.476359379315</v>
      </c>
      <c r="X96" s="139">
        <f t="shared" si="5"/>
        <v>7.7923824998331745E-3</v>
      </c>
    </row>
    <row r="97" spans="1:24" x14ac:dyDescent="0.3">
      <c r="A97" s="132" t="s">
        <v>17</v>
      </c>
      <c r="B97" s="73" t="s">
        <v>7</v>
      </c>
      <c r="C97" s="132" t="s">
        <v>61</v>
      </c>
      <c r="D97" s="110" t="s">
        <v>37</v>
      </c>
      <c r="E97" s="225" t="s">
        <v>478</v>
      </c>
      <c r="F97" s="134" t="s">
        <v>158</v>
      </c>
      <c r="G97" s="109" t="s">
        <v>284</v>
      </c>
      <c r="H97" s="137">
        <f>VLOOKUP(F97,'PIB Municipios 2018'!F97:$AQ$132,8,FALSE)</f>
        <v>114.79903968169384</v>
      </c>
      <c r="I97" s="137">
        <f>VLOOKUP(F97,'PIB Municipios 2018'!F97:$AQ$132,13,FALSE)</f>
        <v>0.16252497040285516</v>
      </c>
      <c r="J97" s="137">
        <f>VLOOKUP(F97,'PIB Municipios 2018'!F97:$AQ$132,14,FALSE)</f>
        <v>643.98567971900218</v>
      </c>
      <c r="K97" s="137">
        <f>VLOOKUP(F97,'PIB Municipios 2018'!F97:$AQ$132,17,FALSE)</f>
        <v>118.8500041548469</v>
      </c>
      <c r="L97" s="137">
        <f>VLOOKUP(F97,'PIB Municipios 2018'!F97:$AQ$132,20,FALSE)</f>
        <v>118.07050390819519</v>
      </c>
      <c r="M97" s="137">
        <f>VLOOKUP(F97,'PIB Municipios 2018'!F97:$AQ$132,23,FALSE)</f>
        <v>708.95157128059259</v>
      </c>
      <c r="N97" s="137">
        <f>VLOOKUP(F97,'PIB Municipios 2018'!F97:$AQ$132,24,FALSE)</f>
        <v>101.15205947507212</v>
      </c>
      <c r="O97" s="137">
        <f>VLOOKUP(F97,'PIB Municipios 2018'!F97:$AQ$132,25,FALSE)</f>
        <v>103.50098461630471</v>
      </c>
      <c r="P97" s="137">
        <f>VLOOKUP(F97,'PIB Municipios 2018'!F97:$AQ$132,26,FALSE)</f>
        <v>329.26951521120424</v>
      </c>
      <c r="Q97" s="137">
        <f>VLOOKUP(F97,'PIB Municipios 2018'!F97:$AQ$132,27,FALSE)</f>
        <v>323.72416071627032</v>
      </c>
      <c r="R97" s="137">
        <f>VLOOKUP(F97,'PIB Municipios 2018'!F97:$AQ$132,31,FALSE)</f>
        <v>469.26990382086746</v>
      </c>
      <c r="S97" s="137">
        <f>VLOOKUP(F97,'PIB Municipios 2018'!F97:$AQ$132,34,FALSE)</f>
        <v>50.512507419864875</v>
      </c>
      <c r="T97" s="138">
        <f t="shared" si="3"/>
        <v>3082.2484549743176</v>
      </c>
      <c r="U97" s="138">
        <f t="shared" si="4"/>
        <v>2.3875761241769509E-2</v>
      </c>
      <c r="V97" s="137">
        <f>VLOOKUP(F97,'PIB Municipios 2018'!F97:$AQ$132,36,FALSE)</f>
        <v>304.9171026104371</v>
      </c>
      <c r="W97" s="138">
        <f>VLOOKUP(F97,'PIB Municipios 2018'!F97:$AQ$132,37,FALSE)</f>
        <v>3387.1655575847553</v>
      </c>
      <c r="X97" s="139">
        <f t="shared" si="5"/>
        <v>2.3875761241769523E-2</v>
      </c>
    </row>
    <row r="98" spans="1:24" x14ac:dyDescent="0.3">
      <c r="A98" s="132" t="s">
        <v>17</v>
      </c>
      <c r="B98" s="73" t="s">
        <v>7</v>
      </c>
      <c r="C98" s="132" t="s">
        <v>61</v>
      </c>
      <c r="D98" s="110" t="s">
        <v>37</v>
      </c>
      <c r="E98" s="225" t="s">
        <v>482</v>
      </c>
      <c r="F98" s="134" t="s">
        <v>159</v>
      </c>
      <c r="G98" s="109" t="s">
        <v>285</v>
      </c>
      <c r="H98" s="137">
        <f>VLOOKUP(F98,'PIB Municipios 2018'!F98:$AQ$132,8,FALSE)</f>
        <v>71.734979886313283</v>
      </c>
      <c r="I98" s="137">
        <f>VLOOKUP(F98,'PIB Municipios 2018'!F98:$AQ$132,13,FALSE)</f>
        <v>0</v>
      </c>
      <c r="J98" s="137">
        <f>VLOOKUP(F98,'PIB Municipios 2018'!F98:$AQ$132,14,FALSE)</f>
        <v>8.552610666120513</v>
      </c>
      <c r="K98" s="137">
        <f>VLOOKUP(F98,'PIB Municipios 2018'!F98:$AQ$132,17,FALSE)</f>
        <v>4.314169116812467</v>
      </c>
      <c r="L98" s="137">
        <f>VLOOKUP(F98,'PIB Municipios 2018'!F98:$AQ$132,20,FALSE)</f>
        <v>20.296277610153314</v>
      </c>
      <c r="M98" s="137">
        <f>VLOOKUP(F98,'PIB Municipios 2018'!F98:$AQ$132,23,FALSE)</f>
        <v>39.70435263893836</v>
      </c>
      <c r="N98" s="137">
        <f>VLOOKUP(F98,'PIB Municipios 2018'!F98:$AQ$132,24,FALSE)</f>
        <v>7.124026483116177</v>
      </c>
      <c r="O98" s="137">
        <f>VLOOKUP(F98,'PIB Municipios 2018'!F98:$AQ$132,25,FALSE)</f>
        <v>1.5557132072053441</v>
      </c>
      <c r="P98" s="137">
        <f>VLOOKUP(F98,'PIB Municipios 2018'!F98:$AQ$132,26,FALSE)</f>
        <v>40.666071446701977</v>
      </c>
      <c r="Q98" s="137">
        <f>VLOOKUP(F98,'PIB Municipios 2018'!F98:$AQ$132,27,FALSE)</f>
        <v>18.206865378730797</v>
      </c>
      <c r="R98" s="137">
        <f>VLOOKUP(F98,'PIB Municipios 2018'!F98:$AQ$132,31,FALSE)</f>
        <v>30.906079744440476</v>
      </c>
      <c r="S98" s="137">
        <f>VLOOKUP(F98,'PIB Municipios 2018'!F98:$AQ$132,34,FALSE)</f>
        <v>7.4081774813503056</v>
      </c>
      <c r="T98" s="138">
        <f t="shared" si="3"/>
        <v>250.46932365988303</v>
      </c>
      <c r="U98" s="138">
        <f t="shared" si="4"/>
        <v>1.940189396620425E-3</v>
      </c>
      <c r="V98" s="137">
        <f>VLOOKUP(F98,'PIB Municipios 2018'!F98:$AQ$132,36,FALSE)</f>
        <v>24.778138939420341</v>
      </c>
      <c r="W98" s="138">
        <f>VLOOKUP(F98,'PIB Municipios 2018'!F98:$AQ$132,37,FALSE)</f>
        <v>275.24746259930339</v>
      </c>
      <c r="X98" s="139">
        <f t="shared" si="5"/>
        <v>1.9401893966204257E-3</v>
      </c>
    </row>
    <row r="99" spans="1:24" x14ac:dyDescent="0.3">
      <c r="A99" s="133" t="s">
        <v>18</v>
      </c>
      <c r="B99" s="73" t="s">
        <v>8</v>
      </c>
      <c r="C99" s="133" t="s">
        <v>62</v>
      </c>
      <c r="D99" s="110" t="s">
        <v>38</v>
      </c>
      <c r="E99" s="225" t="s">
        <v>480</v>
      </c>
      <c r="F99" s="134" t="s">
        <v>160</v>
      </c>
      <c r="G99" s="109" t="s">
        <v>286</v>
      </c>
      <c r="H99" s="137">
        <f>VLOOKUP(F99,'PIB Municipios 2018'!F99:$AQ$132,8,FALSE)</f>
        <v>20.525823117042918</v>
      </c>
      <c r="I99" s="137">
        <f>VLOOKUP(F99,'PIB Municipios 2018'!F99:$AQ$132,13,FALSE)</f>
        <v>7.796269740834413</v>
      </c>
      <c r="J99" s="137">
        <f>VLOOKUP(F99,'PIB Municipios 2018'!F99:$AQ$132,14,FALSE)</f>
        <v>180.88579601512726</v>
      </c>
      <c r="K99" s="137">
        <f>VLOOKUP(F99,'PIB Municipios 2018'!F99:$AQ$132,17,FALSE)</f>
        <v>23.42231656928838</v>
      </c>
      <c r="L99" s="137">
        <f>VLOOKUP(F99,'PIB Municipios 2018'!F99:$AQ$132,20,FALSE)</f>
        <v>21.930193429783792</v>
      </c>
      <c r="M99" s="137">
        <f>VLOOKUP(F99,'PIB Municipios 2018'!F99:$AQ$132,23,FALSE)</f>
        <v>67.390600558690068</v>
      </c>
      <c r="N99" s="137">
        <f>VLOOKUP(F99,'PIB Municipios 2018'!F99:$AQ$132,24,FALSE)</f>
        <v>13.433324306282875</v>
      </c>
      <c r="O99" s="137">
        <f>VLOOKUP(F99,'PIB Municipios 2018'!F99:$AQ$132,25,FALSE)</f>
        <v>8.4762924425575186</v>
      </c>
      <c r="P99" s="137">
        <f>VLOOKUP(F99,'PIB Municipios 2018'!F99:$AQ$132,26,FALSE)</f>
        <v>41.610495937345767</v>
      </c>
      <c r="Q99" s="137">
        <f>VLOOKUP(F99,'PIB Municipios 2018'!F99:$AQ$132,27,FALSE)</f>
        <v>47.80670446546744</v>
      </c>
      <c r="R99" s="137">
        <f>VLOOKUP(F99,'PIB Municipios 2018'!F99:$AQ$132,31,FALSE)</f>
        <v>60.109077097924377</v>
      </c>
      <c r="S99" s="137">
        <f>VLOOKUP(F99,'PIB Municipios 2018'!F99:$AQ$132,34,FALSE)</f>
        <v>8.701709324866135</v>
      </c>
      <c r="T99" s="138">
        <f t="shared" si="3"/>
        <v>502.08860300521098</v>
      </c>
      <c r="U99" s="138">
        <f t="shared" si="4"/>
        <v>3.8892865979767038E-3</v>
      </c>
      <c r="V99" s="137">
        <f>VLOOKUP(F99,'PIB Municipios 2018'!F99:$AQ$132,36,FALSE)</f>
        <v>49.670039362010662</v>
      </c>
      <c r="W99" s="138">
        <f>VLOOKUP(F99,'PIB Municipios 2018'!F99:$AQ$132,37,FALSE)</f>
        <v>551.75864236722168</v>
      </c>
      <c r="X99" s="139">
        <f t="shared" si="5"/>
        <v>3.8892865979767051E-3</v>
      </c>
    </row>
    <row r="100" spans="1:24" x14ac:dyDescent="0.3">
      <c r="A100" s="133" t="s">
        <v>18</v>
      </c>
      <c r="B100" s="73" t="s">
        <v>8</v>
      </c>
      <c r="C100" s="133" t="s">
        <v>62</v>
      </c>
      <c r="D100" s="110" t="s">
        <v>38</v>
      </c>
      <c r="E100" s="225" t="s">
        <v>480</v>
      </c>
      <c r="F100" s="134" t="s">
        <v>161</v>
      </c>
      <c r="G100" s="109" t="s">
        <v>287</v>
      </c>
      <c r="H100" s="137">
        <f>VLOOKUP(F100,'PIB Municipios 2018'!F100:$AQ$132,8,FALSE)</f>
        <v>15.554502440375046</v>
      </c>
      <c r="I100" s="137">
        <f>VLOOKUP(F100,'PIB Municipios 2018'!F100:$AQ$132,13,FALSE)</f>
        <v>0</v>
      </c>
      <c r="J100" s="137">
        <f>VLOOKUP(F100,'PIB Municipios 2018'!F100:$AQ$132,14,FALSE)</f>
        <v>15.251857689717337</v>
      </c>
      <c r="K100" s="137">
        <f>VLOOKUP(F100,'PIB Municipios 2018'!F100:$AQ$132,17,FALSE)</f>
        <v>2.759749532189482</v>
      </c>
      <c r="L100" s="137">
        <f>VLOOKUP(F100,'PIB Municipios 2018'!F100:$AQ$132,20,FALSE)</f>
        <v>7.7179713854964218</v>
      </c>
      <c r="M100" s="137">
        <f>VLOOKUP(F100,'PIB Municipios 2018'!F100:$AQ$132,23,FALSE)</f>
        <v>8.9727670917990743</v>
      </c>
      <c r="N100" s="137">
        <f>VLOOKUP(F100,'PIB Municipios 2018'!F100:$AQ$132,24,FALSE)</f>
        <v>1.9060233735709873</v>
      </c>
      <c r="O100" s="137">
        <f>VLOOKUP(F100,'PIB Municipios 2018'!F100:$AQ$132,25,FALSE)</f>
        <v>0.77850689352809788</v>
      </c>
      <c r="P100" s="137">
        <f>VLOOKUP(F100,'PIB Municipios 2018'!F100:$AQ$132,26,FALSE)</f>
        <v>7.9670753615874483</v>
      </c>
      <c r="Q100" s="137">
        <f>VLOOKUP(F100,'PIB Municipios 2018'!F100:$AQ$132,27,FALSE)</f>
        <v>7.7715978139472162</v>
      </c>
      <c r="R100" s="137">
        <f>VLOOKUP(F100,'PIB Municipios 2018'!F100:$AQ$132,31,FALSE)</f>
        <v>14.90995965776739</v>
      </c>
      <c r="S100" s="137">
        <f>VLOOKUP(F100,'PIB Municipios 2018'!F100:$AQ$132,34,FALSE)</f>
        <v>1.7618748923645802</v>
      </c>
      <c r="T100" s="138">
        <f t="shared" si="3"/>
        <v>85.351886132343068</v>
      </c>
      <c r="U100" s="138">
        <f t="shared" si="4"/>
        <v>6.6115411674283768E-4</v>
      </c>
      <c r="V100" s="137">
        <f>VLOOKUP(F100,'PIB Municipios 2018'!F100:$AQ$132,36,FALSE)</f>
        <v>8.4435924624469791</v>
      </c>
      <c r="W100" s="138">
        <f>VLOOKUP(F100,'PIB Municipios 2018'!F100:$AQ$132,37,FALSE)</f>
        <v>93.795478594790069</v>
      </c>
      <c r="X100" s="139">
        <f t="shared" si="5"/>
        <v>6.6115411674283811E-4</v>
      </c>
    </row>
    <row r="101" spans="1:24" x14ac:dyDescent="0.3">
      <c r="A101" s="133" t="s">
        <v>18</v>
      </c>
      <c r="B101" s="73" t="s">
        <v>8</v>
      </c>
      <c r="C101" s="133" t="s">
        <v>62</v>
      </c>
      <c r="D101" s="110" t="s">
        <v>38</v>
      </c>
      <c r="E101" s="225" t="s">
        <v>483</v>
      </c>
      <c r="F101" s="134" t="s">
        <v>162</v>
      </c>
      <c r="G101" s="109" t="s">
        <v>288</v>
      </c>
      <c r="H101" s="137">
        <f>VLOOKUP(F101,'PIB Municipios 2018'!F101:$AQ$132,8,FALSE)</f>
        <v>83.657716736756939</v>
      </c>
      <c r="I101" s="137">
        <f>VLOOKUP(F101,'PIB Municipios 2018'!F101:$AQ$132,13,FALSE)</f>
        <v>0</v>
      </c>
      <c r="J101" s="137">
        <f>VLOOKUP(F101,'PIB Municipios 2018'!F101:$AQ$132,14,FALSE)</f>
        <v>28.906950090067575</v>
      </c>
      <c r="K101" s="137">
        <f>VLOOKUP(F101,'PIB Municipios 2018'!F101:$AQ$132,17,FALSE)</f>
        <v>7.3204227054116711</v>
      </c>
      <c r="L101" s="137">
        <f>VLOOKUP(F101,'PIB Municipios 2018'!F101:$AQ$132,20,FALSE)</f>
        <v>15.364529596962127</v>
      </c>
      <c r="M101" s="137">
        <f>VLOOKUP(F101,'PIB Municipios 2018'!F101:$AQ$132,23,FALSE)</f>
        <v>48.548914781252229</v>
      </c>
      <c r="N101" s="137">
        <f>VLOOKUP(F101,'PIB Municipios 2018'!F101:$AQ$132,24,FALSE)</f>
        <v>10.030877513321794</v>
      </c>
      <c r="O101" s="137">
        <f>VLOOKUP(F101,'PIB Municipios 2018'!F101:$AQ$132,25,FALSE)</f>
        <v>5.0852865893071089</v>
      </c>
      <c r="P101" s="137">
        <f>VLOOKUP(F101,'PIB Municipios 2018'!F101:$AQ$132,26,FALSE)</f>
        <v>39.937381605469724</v>
      </c>
      <c r="Q101" s="137">
        <f>VLOOKUP(F101,'PIB Municipios 2018'!F101:$AQ$132,27,FALSE)</f>
        <v>26.925951063716823</v>
      </c>
      <c r="R101" s="137">
        <f>VLOOKUP(F101,'PIB Municipios 2018'!F101:$AQ$132,31,FALSE)</f>
        <v>43.188249033107283</v>
      </c>
      <c r="S101" s="137">
        <f>VLOOKUP(F101,'PIB Municipios 2018'!F101:$AQ$132,34,FALSE)</f>
        <v>9.7090572596675528</v>
      </c>
      <c r="T101" s="138">
        <f t="shared" si="3"/>
        <v>318.67533697504081</v>
      </c>
      <c r="U101" s="138">
        <f t="shared" si="4"/>
        <v>2.4685278848878248E-3</v>
      </c>
      <c r="V101" s="137">
        <f>VLOOKUP(F101,'PIB Municipios 2018'!F101:$AQ$132,36,FALSE)</f>
        <v>31.525544369084212</v>
      </c>
      <c r="W101" s="138">
        <f>VLOOKUP(F101,'PIB Municipios 2018'!F101:$AQ$132,37,FALSE)</f>
        <v>350.20088134412504</v>
      </c>
      <c r="X101" s="139">
        <f t="shared" si="5"/>
        <v>2.4685278848878256E-3</v>
      </c>
    </row>
    <row r="102" spans="1:24" x14ac:dyDescent="0.3">
      <c r="A102" s="133" t="s">
        <v>18</v>
      </c>
      <c r="B102" s="73" t="s">
        <v>8</v>
      </c>
      <c r="C102" s="133" t="s">
        <v>62</v>
      </c>
      <c r="D102" s="110" t="s">
        <v>38</v>
      </c>
      <c r="E102" s="225" t="s">
        <v>483</v>
      </c>
      <c r="F102" s="134" t="s">
        <v>163</v>
      </c>
      <c r="G102" s="109" t="s">
        <v>289</v>
      </c>
      <c r="H102" s="137">
        <f>VLOOKUP(F102,'PIB Municipios 2018'!F102:$AQ$132,8,FALSE)</f>
        <v>38.950780439342182</v>
      </c>
      <c r="I102" s="137">
        <f>VLOOKUP(F102,'PIB Municipios 2018'!F102:$AQ$132,13,FALSE)</f>
        <v>0</v>
      </c>
      <c r="J102" s="137">
        <f>VLOOKUP(F102,'PIB Municipios 2018'!F102:$AQ$132,14,FALSE)</f>
        <v>13.785421951294399</v>
      </c>
      <c r="K102" s="137">
        <f>VLOOKUP(F102,'PIB Municipios 2018'!F102:$AQ$132,17,FALSE)</f>
        <v>5.2582674485556851</v>
      </c>
      <c r="L102" s="137">
        <f>VLOOKUP(F102,'PIB Municipios 2018'!F102:$AQ$132,20,FALSE)</f>
        <v>25.62807851934538</v>
      </c>
      <c r="M102" s="137">
        <f>VLOOKUP(F102,'PIB Municipios 2018'!F102:$AQ$132,23,FALSE)</f>
        <v>27.194807924827316</v>
      </c>
      <c r="N102" s="137">
        <f>VLOOKUP(F102,'PIB Municipios 2018'!F102:$AQ$132,24,FALSE)</f>
        <v>5.5531772661655117</v>
      </c>
      <c r="O102" s="137">
        <f>VLOOKUP(F102,'PIB Municipios 2018'!F102:$AQ$132,25,FALSE)</f>
        <v>2.1282707022570211</v>
      </c>
      <c r="P102" s="137">
        <f>VLOOKUP(F102,'PIB Municipios 2018'!F102:$AQ$132,26,FALSE)</f>
        <v>24.992065298852168</v>
      </c>
      <c r="Q102" s="137">
        <f>VLOOKUP(F102,'PIB Municipios 2018'!F102:$AQ$132,27,FALSE)</f>
        <v>15.238693374195357</v>
      </c>
      <c r="R102" s="137">
        <f>VLOOKUP(F102,'PIB Municipios 2018'!F102:$AQ$132,31,FALSE)</f>
        <v>25.242704436851756</v>
      </c>
      <c r="S102" s="137">
        <f>VLOOKUP(F102,'PIB Municipios 2018'!F102:$AQ$132,34,FALSE)</f>
        <v>5.6872233380920463</v>
      </c>
      <c r="T102" s="138">
        <f t="shared" si="3"/>
        <v>189.65949069977884</v>
      </c>
      <c r="U102" s="138">
        <f t="shared" si="4"/>
        <v>1.469143316423937E-3</v>
      </c>
      <c r="V102" s="137">
        <f>VLOOKUP(F102,'PIB Municipios 2018'!F102:$AQ$132,36,FALSE)</f>
        <v>18.762414267226731</v>
      </c>
      <c r="W102" s="138">
        <f>VLOOKUP(F102,'PIB Municipios 2018'!F102:$AQ$132,37,FALSE)</f>
        <v>208.42190496700556</v>
      </c>
      <c r="X102" s="139">
        <f t="shared" si="5"/>
        <v>1.4691433164239372E-3</v>
      </c>
    </row>
    <row r="103" spans="1:24" x14ac:dyDescent="0.3">
      <c r="A103" s="133" t="s">
        <v>18</v>
      </c>
      <c r="B103" s="73" t="s">
        <v>8</v>
      </c>
      <c r="C103" s="133" t="s">
        <v>62</v>
      </c>
      <c r="D103" s="110" t="s">
        <v>38</v>
      </c>
      <c r="E103" s="225" t="s">
        <v>480</v>
      </c>
      <c r="F103" s="134" t="s">
        <v>164</v>
      </c>
      <c r="G103" s="109" t="s">
        <v>290</v>
      </c>
      <c r="H103" s="137">
        <f>VLOOKUP(F103,'PIB Municipios 2018'!F103:$AQ$132,8,FALSE)</f>
        <v>21.885346790841975</v>
      </c>
      <c r="I103" s="137">
        <f>VLOOKUP(F103,'PIB Municipios 2018'!F103:$AQ$132,13,FALSE)</f>
        <v>8.1280240105702362</v>
      </c>
      <c r="J103" s="137">
        <f>VLOOKUP(F103,'PIB Municipios 2018'!F103:$AQ$132,14,FALSE)</f>
        <v>19.968684523134648</v>
      </c>
      <c r="K103" s="137">
        <f>VLOOKUP(F103,'PIB Municipios 2018'!F103:$AQ$132,17,FALSE)</f>
        <v>3.6342938298917318</v>
      </c>
      <c r="L103" s="137">
        <f>VLOOKUP(F103,'PIB Municipios 2018'!F103:$AQ$132,20,FALSE)</f>
        <v>29.145052355101086</v>
      </c>
      <c r="M103" s="137">
        <f>VLOOKUP(F103,'PIB Municipios 2018'!F103:$AQ$132,23,FALSE)</f>
        <v>19.247225868664927</v>
      </c>
      <c r="N103" s="137">
        <f>VLOOKUP(F103,'PIB Municipios 2018'!F103:$AQ$132,24,FALSE)</f>
        <v>3.8360629233227104</v>
      </c>
      <c r="O103" s="137">
        <f>VLOOKUP(F103,'PIB Municipios 2018'!F103:$AQ$132,25,FALSE)</f>
        <v>1.7553607245213758</v>
      </c>
      <c r="P103" s="137">
        <f>VLOOKUP(F103,'PIB Municipios 2018'!F103:$AQ$132,26,FALSE)</f>
        <v>16.847838546569434</v>
      </c>
      <c r="Q103" s="137">
        <f>VLOOKUP(F103,'PIB Municipios 2018'!F103:$AQ$132,27,FALSE)</f>
        <v>13.531072494999924</v>
      </c>
      <c r="R103" s="137">
        <f>VLOOKUP(F103,'PIB Municipios 2018'!F103:$AQ$132,31,FALSE)</f>
        <v>21.596793385667802</v>
      </c>
      <c r="S103" s="137">
        <f>VLOOKUP(F103,'PIB Municipios 2018'!F103:$AQ$132,34,FALSE)</f>
        <v>3.5579443470509196</v>
      </c>
      <c r="T103" s="138">
        <f t="shared" si="3"/>
        <v>163.13369980033679</v>
      </c>
      <c r="U103" s="138">
        <f t="shared" si="4"/>
        <v>1.263668819635047E-3</v>
      </c>
      <c r="V103" s="137">
        <f>VLOOKUP(F103,'PIB Municipios 2018'!F103:$AQ$132,36,FALSE)</f>
        <v>16.138301570388485</v>
      </c>
      <c r="W103" s="138">
        <f>VLOOKUP(F103,'PIB Municipios 2018'!F103:$AQ$132,37,FALSE)</f>
        <v>179.27200137072523</v>
      </c>
      <c r="X103" s="139">
        <f t="shared" si="5"/>
        <v>1.2636688196350472E-3</v>
      </c>
    </row>
    <row r="104" spans="1:24" x14ac:dyDescent="0.3">
      <c r="A104" s="133" t="s">
        <v>18</v>
      </c>
      <c r="B104" s="73" t="s">
        <v>8</v>
      </c>
      <c r="C104" s="133" t="s">
        <v>63</v>
      </c>
      <c r="D104" s="110" t="s">
        <v>39</v>
      </c>
      <c r="E104" s="225" t="s">
        <v>484</v>
      </c>
      <c r="F104" s="134" t="s">
        <v>165</v>
      </c>
      <c r="G104" s="109" t="s">
        <v>291</v>
      </c>
      <c r="H104" s="137">
        <f>VLOOKUP(F104,'PIB Municipios 2018'!F104:$AQ$132,8,FALSE)</f>
        <v>175.22653656833967</v>
      </c>
      <c r="I104" s="137">
        <f>VLOOKUP(F104,'PIB Municipios 2018'!F104:$AQ$132,13,FALSE)</f>
        <v>0</v>
      </c>
      <c r="J104" s="137">
        <f>VLOOKUP(F104,'PIB Municipios 2018'!F104:$AQ$132,14,FALSE)</f>
        <v>45.916817778503471</v>
      </c>
      <c r="K104" s="137">
        <f>VLOOKUP(F104,'PIB Municipios 2018'!F104:$AQ$132,17,FALSE)</f>
        <v>11.099287633070446</v>
      </c>
      <c r="L104" s="137">
        <f>VLOOKUP(F104,'PIB Municipios 2018'!F104:$AQ$132,20,FALSE)</f>
        <v>15.62016116816408</v>
      </c>
      <c r="M104" s="137">
        <f>VLOOKUP(F104,'PIB Municipios 2018'!F104:$AQ$132,23,FALSE)</f>
        <v>88.231756867342469</v>
      </c>
      <c r="N104" s="137">
        <f>VLOOKUP(F104,'PIB Municipios 2018'!F104:$AQ$132,24,FALSE)</f>
        <v>17.475988232215098</v>
      </c>
      <c r="O104" s="137">
        <f>VLOOKUP(F104,'PIB Municipios 2018'!F104:$AQ$132,25,FALSE)</f>
        <v>15.482814132028617</v>
      </c>
      <c r="P104" s="137">
        <f>VLOOKUP(F104,'PIB Municipios 2018'!F104:$AQ$132,26,FALSE)</f>
        <v>53.035781207656747</v>
      </c>
      <c r="Q104" s="137">
        <f>VLOOKUP(F104,'PIB Municipios 2018'!F104:$AQ$132,27,FALSE)</f>
        <v>50.05312018690573</v>
      </c>
      <c r="R104" s="137">
        <f>VLOOKUP(F104,'PIB Municipios 2018'!F104:$AQ$132,31,FALSE)</f>
        <v>91.469184410934474</v>
      </c>
      <c r="S104" s="137">
        <f>VLOOKUP(F104,'PIB Municipios 2018'!F104:$AQ$132,34,FALSE)</f>
        <v>11.768890618790108</v>
      </c>
      <c r="T104" s="138">
        <f t="shared" si="3"/>
        <v>575.38033880395096</v>
      </c>
      <c r="U104" s="138">
        <f t="shared" si="4"/>
        <v>4.4570201893753721E-3</v>
      </c>
      <c r="V104" s="137">
        <f>VLOOKUP(F104,'PIB Municipios 2018'!F104:$AQ$132,36,FALSE)</f>
        <v>56.920559250819444</v>
      </c>
      <c r="W104" s="138">
        <f>VLOOKUP(F104,'PIB Municipios 2018'!F104:$AQ$132,37,FALSE)</f>
        <v>632.30089805477041</v>
      </c>
      <c r="X104" s="139">
        <f t="shared" si="5"/>
        <v>4.4570201893753738E-3</v>
      </c>
    </row>
    <row r="105" spans="1:24" x14ac:dyDescent="0.3">
      <c r="A105" s="133" t="s">
        <v>18</v>
      </c>
      <c r="B105" s="73" t="s">
        <v>8</v>
      </c>
      <c r="C105" s="133" t="s">
        <v>63</v>
      </c>
      <c r="D105" s="110" t="s">
        <v>39</v>
      </c>
      <c r="E105" s="225" t="s">
        <v>484</v>
      </c>
      <c r="F105" s="134" t="s">
        <v>166</v>
      </c>
      <c r="G105" s="109" t="s">
        <v>292</v>
      </c>
      <c r="H105" s="137">
        <f>VLOOKUP(F105,'PIB Municipios 2018'!F105:$AQ$132,8,FALSE)</f>
        <v>115.99434476402639</v>
      </c>
      <c r="I105" s="137">
        <f>VLOOKUP(F105,'PIB Municipios 2018'!F105:$AQ$132,13,FALSE)</f>
        <v>0</v>
      </c>
      <c r="J105" s="137">
        <f>VLOOKUP(F105,'PIB Municipios 2018'!F105:$AQ$132,14,FALSE)</f>
        <v>8.8860125401027688</v>
      </c>
      <c r="K105" s="137">
        <f>VLOOKUP(F105,'PIB Municipios 2018'!F105:$AQ$132,17,FALSE)</f>
        <v>2.022130231791663</v>
      </c>
      <c r="L105" s="137">
        <f>VLOOKUP(F105,'PIB Municipios 2018'!F105:$AQ$132,20,FALSE)</f>
        <v>6.2624361475650705</v>
      </c>
      <c r="M105" s="137">
        <f>VLOOKUP(F105,'PIB Municipios 2018'!F105:$AQ$132,23,FALSE)</f>
        <v>15.666616778814339</v>
      </c>
      <c r="N105" s="137">
        <f>VLOOKUP(F105,'PIB Municipios 2018'!F105:$AQ$132,24,FALSE)</f>
        <v>3.5689749170428553</v>
      </c>
      <c r="O105" s="137">
        <f>VLOOKUP(F105,'PIB Municipios 2018'!F105:$AQ$132,25,FALSE)</f>
        <v>0.88229133975732488</v>
      </c>
      <c r="P105" s="137">
        <f>VLOOKUP(F105,'PIB Municipios 2018'!F105:$AQ$132,26,FALSE)</f>
        <v>13.726534350014502</v>
      </c>
      <c r="Q105" s="137">
        <f>VLOOKUP(F105,'PIB Municipios 2018'!F105:$AQ$132,27,FALSE)</f>
        <v>11.002908211731885</v>
      </c>
      <c r="R105" s="137">
        <f>VLOOKUP(F105,'PIB Municipios 2018'!F105:$AQ$132,31,FALSE)</f>
        <v>19.231339170145002</v>
      </c>
      <c r="S105" s="137">
        <f>VLOOKUP(F105,'PIB Municipios 2018'!F105:$AQ$132,34,FALSE)</f>
        <v>2.8046580374128682</v>
      </c>
      <c r="T105" s="138">
        <f t="shared" si="3"/>
        <v>200.04824648840469</v>
      </c>
      <c r="U105" s="138">
        <f t="shared" si="4"/>
        <v>1.5496168591741914E-3</v>
      </c>
      <c r="V105" s="137">
        <f>VLOOKUP(F105,'PIB Municipios 2018'!F105:$AQ$132,36,FALSE)</f>
        <v>19.790141058583529</v>
      </c>
      <c r="W105" s="138">
        <f>VLOOKUP(F105,'PIB Municipios 2018'!F105:$AQ$132,37,FALSE)</f>
        <v>219.8383875469882</v>
      </c>
      <c r="X105" s="139">
        <f t="shared" si="5"/>
        <v>1.5496168591741918E-3</v>
      </c>
    </row>
    <row r="106" spans="1:24" x14ac:dyDescent="0.3">
      <c r="A106" s="133" t="s">
        <v>18</v>
      </c>
      <c r="B106" s="73" t="s">
        <v>8</v>
      </c>
      <c r="C106" s="133" t="s">
        <v>63</v>
      </c>
      <c r="D106" s="110" t="s">
        <v>39</v>
      </c>
      <c r="E106" s="225" t="s">
        <v>484</v>
      </c>
      <c r="F106" s="134" t="s">
        <v>167</v>
      </c>
      <c r="G106" s="109" t="s">
        <v>293</v>
      </c>
      <c r="H106" s="137">
        <f>VLOOKUP(F106,'PIB Municipios 2018'!F106:$AQ$132,8,FALSE)</f>
        <v>148.99348995609864</v>
      </c>
      <c r="I106" s="137">
        <f>VLOOKUP(F106,'PIB Municipios 2018'!F106:$AQ$132,13,FALSE)</f>
        <v>0</v>
      </c>
      <c r="J106" s="137">
        <f>VLOOKUP(F106,'PIB Municipios 2018'!F106:$AQ$132,14,FALSE)</f>
        <v>18.76857295162015</v>
      </c>
      <c r="K106" s="137">
        <f>VLOOKUP(F106,'PIB Municipios 2018'!F106:$AQ$132,17,FALSE)</f>
        <v>8.6259260232091801</v>
      </c>
      <c r="L106" s="137">
        <f>VLOOKUP(F106,'PIB Municipios 2018'!F106:$AQ$132,20,FALSE)</f>
        <v>59.750937426900371</v>
      </c>
      <c r="M106" s="137">
        <f>VLOOKUP(F106,'PIB Municipios 2018'!F106:$AQ$132,23,FALSE)</f>
        <v>58.583966059058099</v>
      </c>
      <c r="N106" s="137">
        <f>VLOOKUP(F106,'PIB Municipios 2018'!F106:$AQ$132,24,FALSE)</f>
        <v>10.878266390414403</v>
      </c>
      <c r="O106" s="137">
        <f>VLOOKUP(F106,'PIB Municipios 2018'!F106:$AQ$132,25,FALSE)</f>
        <v>8.3438065958881928</v>
      </c>
      <c r="P106" s="137">
        <f>VLOOKUP(F106,'PIB Municipios 2018'!F106:$AQ$132,26,FALSE)</f>
        <v>39.247360944751243</v>
      </c>
      <c r="Q106" s="137">
        <f>VLOOKUP(F106,'PIB Municipios 2018'!F106:$AQ$132,27,FALSE)</f>
        <v>33.093903348522566</v>
      </c>
      <c r="R106" s="137">
        <f>VLOOKUP(F106,'PIB Municipios 2018'!F106:$AQ$132,31,FALSE)</f>
        <v>58.708477223557452</v>
      </c>
      <c r="S106" s="137">
        <f>VLOOKUP(F106,'PIB Municipios 2018'!F106:$AQ$132,34,FALSE)</f>
        <v>9.4440472422807407</v>
      </c>
      <c r="T106" s="138">
        <f t="shared" si="3"/>
        <v>454.43875416230105</v>
      </c>
      <c r="U106" s="138">
        <f t="shared" si="4"/>
        <v>3.520180592799323E-3</v>
      </c>
      <c r="V106" s="137">
        <f>VLOOKUP(F106,'PIB Municipios 2018'!F106:$AQ$132,36,FALSE)</f>
        <v>44.956190345213457</v>
      </c>
      <c r="W106" s="138">
        <f>VLOOKUP(F106,'PIB Municipios 2018'!F106:$AQ$132,37,FALSE)</f>
        <v>499.39494450751454</v>
      </c>
      <c r="X106" s="139">
        <f t="shared" si="5"/>
        <v>3.5201805927993239E-3</v>
      </c>
    </row>
    <row r="107" spans="1:24" x14ac:dyDescent="0.3">
      <c r="A107" s="133" t="s">
        <v>18</v>
      </c>
      <c r="B107" s="73" t="s">
        <v>8</v>
      </c>
      <c r="C107" s="133" t="s">
        <v>63</v>
      </c>
      <c r="D107" s="110" t="s">
        <v>39</v>
      </c>
      <c r="E107" s="225" t="s">
        <v>484</v>
      </c>
      <c r="F107" s="134" t="s">
        <v>168</v>
      </c>
      <c r="G107" s="109" t="s">
        <v>294</v>
      </c>
      <c r="H107" s="137">
        <f>VLOOKUP(F107,'PIB Municipios 2018'!F107:$AQ$132,8,FALSE)</f>
        <v>20.780969525060659</v>
      </c>
      <c r="I107" s="137">
        <f>VLOOKUP(F107,'PIB Municipios 2018'!F107:$AQ$132,13,FALSE)</f>
        <v>0</v>
      </c>
      <c r="J107" s="137">
        <f>VLOOKUP(F107,'PIB Municipios 2018'!F107:$AQ$132,14,FALSE)</f>
        <v>6.8258780470304199</v>
      </c>
      <c r="K107" s="137">
        <f>VLOOKUP(F107,'PIB Municipios 2018'!F107:$AQ$132,17,FALSE)</f>
        <v>2.0541076425863865</v>
      </c>
      <c r="L107" s="137">
        <f>VLOOKUP(F107,'PIB Municipios 2018'!F107:$AQ$132,20,FALSE)</f>
        <v>6.4420664233677254</v>
      </c>
      <c r="M107" s="137">
        <f>VLOOKUP(F107,'PIB Municipios 2018'!F107:$AQ$132,23,FALSE)</f>
        <v>11.772594100222431</v>
      </c>
      <c r="N107" s="137">
        <f>VLOOKUP(F107,'PIB Municipios 2018'!F107:$AQ$132,24,FALSE)</f>
        <v>2.301518875559577</v>
      </c>
      <c r="O107" s="137">
        <f>VLOOKUP(F107,'PIB Municipios 2018'!F107:$AQ$132,25,FALSE)</f>
        <v>0.61636085323897039</v>
      </c>
      <c r="P107" s="137">
        <f>VLOOKUP(F107,'PIB Municipios 2018'!F107:$AQ$132,26,FALSE)</f>
        <v>8.7814027406049568</v>
      </c>
      <c r="Q107" s="137">
        <f>VLOOKUP(F107,'PIB Municipios 2018'!F107:$AQ$132,27,FALSE)</f>
        <v>6.3120741359703887</v>
      </c>
      <c r="R107" s="137">
        <f>VLOOKUP(F107,'PIB Municipios 2018'!F107:$AQ$132,31,FALSE)</f>
        <v>10.632219540106924</v>
      </c>
      <c r="S107" s="137">
        <f>VLOOKUP(F107,'PIB Municipios 2018'!F107:$AQ$132,34,FALSE)</f>
        <v>1.7172417133572506</v>
      </c>
      <c r="T107" s="138">
        <f t="shared" si="3"/>
        <v>78.236433597105702</v>
      </c>
      <c r="U107" s="138">
        <f t="shared" si="4"/>
        <v>6.0603628690524068E-4</v>
      </c>
      <c r="V107" s="137">
        <f>VLOOKUP(F107,'PIB Municipios 2018'!F107:$AQ$132,36,FALSE)</f>
        <v>7.7396832213521511</v>
      </c>
      <c r="W107" s="138">
        <f>VLOOKUP(F107,'PIB Municipios 2018'!F107:$AQ$132,37,FALSE)</f>
        <v>85.976116818457839</v>
      </c>
      <c r="X107" s="139">
        <f t="shared" si="5"/>
        <v>6.0603628690524079E-4</v>
      </c>
    </row>
    <row r="108" spans="1:24" x14ac:dyDescent="0.3">
      <c r="A108" s="133" t="s">
        <v>18</v>
      </c>
      <c r="B108" s="73" t="s">
        <v>8</v>
      </c>
      <c r="C108" s="133" t="s">
        <v>63</v>
      </c>
      <c r="D108" s="110" t="s">
        <v>39</v>
      </c>
      <c r="E108" s="225" t="s">
        <v>484</v>
      </c>
      <c r="F108" s="134" t="s">
        <v>169</v>
      </c>
      <c r="G108" s="109" t="s">
        <v>295</v>
      </c>
      <c r="H108" s="137">
        <f>VLOOKUP(F108,'PIB Municipios 2018'!F108:$AQ$132,8,FALSE)</f>
        <v>71.963720268339841</v>
      </c>
      <c r="I108" s="137">
        <f>VLOOKUP(F108,'PIB Municipios 2018'!F108:$AQ$132,13,FALSE)</f>
        <v>0</v>
      </c>
      <c r="J108" s="137">
        <f>VLOOKUP(F108,'PIB Municipios 2018'!F108:$AQ$132,14,FALSE)</f>
        <v>29.730549022994634</v>
      </c>
      <c r="K108" s="137">
        <f>VLOOKUP(F108,'PIB Municipios 2018'!F108:$AQ$132,17,FALSE)</f>
        <v>4.7455237821418352</v>
      </c>
      <c r="L108" s="137">
        <f>VLOOKUP(F108,'PIB Municipios 2018'!F108:$AQ$132,20,FALSE)</f>
        <v>4.915331755080242</v>
      </c>
      <c r="M108" s="137">
        <f>VLOOKUP(F108,'PIB Municipios 2018'!F108:$AQ$132,23,FALSE)</f>
        <v>37.096845193941569</v>
      </c>
      <c r="N108" s="137">
        <f>VLOOKUP(F108,'PIB Municipios 2018'!F108:$AQ$132,24,FALSE)</f>
        <v>6.1942467150716016</v>
      </c>
      <c r="O108" s="137">
        <f>VLOOKUP(F108,'PIB Municipios 2018'!F108:$AQ$132,25,FALSE)</f>
        <v>3.1489150749627077</v>
      </c>
      <c r="P108" s="137">
        <f>VLOOKUP(F108,'PIB Municipios 2018'!F108:$AQ$132,26,FALSE)</f>
        <v>21.83068600044534</v>
      </c>
      <c r="Q108" s="137">
        <f>VLOOKUP(F108,'PIB Municipios 2018'!F108:$AQ$132,27,FALSE)</f>
        <v>19.097110502779127</v>
      </c>
      <c r="R108" s="137">
        <f>VLOOKUP(F108,'PIB Municipios 2018'!F108:$AQ$132,31,FALSE)</f>
        <v>30.686392267782736</v>
      </c>
      <c r="S108" s="137">
        <f>VLOOKUP(F108,'PIB Municipios 2018'!F108:$AQ$132,34,FALSE)</f>
        <v>4.986841338181045</v>
      </c>
      <c r="T108" s="138">
        <f t="shared" si="3"/>
        <v>234.3961619217207</v>
      </c>
      <c r="U108" s="138">
        <f t="shared" si="4"/>
        <v>1.8156832195011289E-3</v>
      </c>
      <c r="V108" s="137">
        <f>VLOOKUP(F108,'PIB Municipios 2018'!F108:$AQ$132,36,FALSE)</f>
        <v>23.188071824915049</v>
      </c>
      <c r="W108" s="138">
        <f>VLOOKUP(F108,'PIB Municipios 2018'!F108:$AQ$132,37,FALSE)</f>
        <v>257.58423374663573</v>
      </c>
      <c r="X108" s="139">
        <f t="shared" si="5"/>
        <v>1.8156832195011293E-3</v>
      </c>
    </row>
    <row r="109" spans="1:24" x14ac:dyDescent="0.3">
      <c r="A109" s="133" t="s">
        <v>18</v>
      </c>
      <c r="B109" s="73" t="s">
        <v>8</v>
      </c>
      <c r="C109" s="133" t="s">
        <v>64</v>
      </c>
      <c r="D109" s="110" t="s">
        <v>40</v>
      </c>
      <c r="E109" s="225" t="s">
        <v>480</v>
      </c>
      <c r="F109" s="134" t="s">
        <v>170</v>
      </c>
      <c r="G109" s="109" t="s">
        <v>296</v>
      </c>
      <c r="H109" s="137">
        <f>VLOOKUP(F109,'PIB Municipios 2018'!F109:$AQ$132,8,FALSE)</f>
        <v>103.02717123194864</v>
      </c>
      <c r="I109" s="137">
        <f>VLOOKUP(F109,'PIB Municipios 2018'!F109:$AQ$132,13,FALSE)</f>
        <v>0</v>
      </c>
      <c r="J109" s="137">
        <f>VLOOKUP(F109,'PIB Municipios 2018'!F109:$AQ$132,14,FALSE)</f>
        <v>4.2909276477679468</v>
      </c>
      <c r="K109" s="137">
        <f>VLOOKUP(F109,'PIB Municipios 2018'!F109:$AQ$132,17,FALSE)</f>
        <v>3.1670168323227594</v>
      </c>
      <c r="L109" s="137">
        <f>VLOOKUP(F109,'PIB Municipios 2018'!F109:$AQ$132,20,FALSE)</f>
        <v>9.6632235546411547</v>
      </c>
      <c r="M109" s="137">
        <f>VLOOKUP(F109,'PIB Municipios 2018'!F109:$AQ$132,23,FALSE)</f>
        <v>29.592440009321368</v>
      </c>
      <c r="N109" s="137">
        <f>VLOOKUP(F109,'PIB Municipios 2018'!F109:$AQ$132,24,FALSE)</f>
        <v>5.2846860237402611</v>
      </c>
      <c r="O109" s="137">
        <f>VLOOKUP(F109,'PIB Municipios 2018'!F109:$AQ$132,25,FALSE)</f>
        <v>1.3677311442737521</v>
      </c>
      <c r="P109" s="137">
        <f>VLOOKUP(F109,'PIB Municipios 2018'!F109:$AQ$132,26,FALSE)</f>
        <v>22.266510690067566</v>
      </c>
      <c r="Q109" s="137">
        <f>VLOOKUP(F109,'PIB Municipios 2018'!F109:$AQ$132,27,FALSE)</f>
        <v>15.318849627396611</v>
      </c>
      <c r="R109" s="137">
        <f>VLOOKUP(F109,'PIB Municipios 2018'!F109:$AQ$132,31,FALSE)</f>
        <v>31.164853231859304</v>
      </c>
      <c r="S109" s="137">
        <f>VLOOKUP(F109,'PIB Municipios 2018'!F109:$AQ$132,34,FALSE)</f>
        <v>4.8911232807520237</v>
      </c>
      <c r="T109" s="138">
        <f t="shared" si="3"/>
        <v>230.03453327409139</v>
      </c>
      <c r="U109" s="138">
        <f t="shared" si="4"/>
        <v>1.7818971033793098E-3</v>
      </c>
      <c r="V109" s="137">
        <f>VLOOKUP(F109,'PIB Municipios 2018'!F109:$AQ$132,36,FALSE)</f>
        <v>22.756589681497481</v>
      </c>
      <c r="W109" s="138">
        <f>VLOOKUP(F109,'PIB Municipios 2018'!F109:$AQ$132,37,FALSE)</f>
        <v>252.79112295558883</v>
      </c>
      <c r="X109" s="139">
        <f t="shared" si="5"/>
        <v>1.7818971033793103E-3</v>
      </c>
    </row>
    <row r="110" spans="1:24" x14ac:dyDescent="0.3">
      <c r="A110" s="133" t="s">
        <v>18</v>
      </c>
      <c r="B110" s="73" t="s">
        <v>8</v>
      </c>
      <c r="C110" s="133" t="s">
        <v>64</v>
      </c>
      <c r="D110" s="110" t="s">
        <v>40</v>
      </c>
      <c r="E110" s="225" t="s">
        <v>480</v>
      </c>
      <c r="F110" s="134" t="s">
        <v>171</v>
      </c>
      <c r="G110" s="109" t="s">
        <v>297</v>
      </c>
      <c r="H110" s="137">
        <f>VLOOKUP(F110,'PIB Municipios 2018'!F110:$AQ$132,8,FALSE)</f>
        <v>185.36302151644199</v>
      </c>
      <c r="I110" s="137">
        <f>VLOOKUP(F110,'PIB Municipios 2018'!F110:$AQ$132,13,FALSE)</f>
        <v>0</v>
      </c>
      <c r="J110" s="137">
        <f>VLOOKUP(F110,'PIB Municipios 2018'!F110:$AQ$132,14,FALSE)</f>
        <v>15.614465963200896</v>
      </c>
      <c r="K110" s="137">
        <f>VLOOKUP(F110,'PIB Municipios 2018'!F110:$AQ$132,17,FALSE)</f>
        <v>6.8123335286268603</v>
      </c>
      <c r="L110" s="137">
        <f>VLOOKUP(F110,'PIB Municipios 2018'!F110:$AQ$132,20,FALSE)</f>
        <v>32.567731054065788</v>
      </c>
      <c r="M110" s="137">
        <f>VLOOKUP(F110,'PIB Municipios 2018'!F110:$AQ$132,23,FALSE)</f>
        <v>36.992562648032518</v>
      </c>
      <c r="N110" s="137">
        <f>VLOOKUP(F110,'PIB Municipios 2018'!F110:$AQ$132,24,FALSE)</f>
        <v>7.1232889301903048</v>
      </c>
      <c r="O110" s="137">
        <f>VLOOKUP(F110,'PIB Municipios 2018'!F110:$AQ$132,25,FALSE)</f>
        <v>2.5417624905288232</v>
      </c>
      <c r="P110" s="137">
        <f>VLOOKUP(F110,'PIB Municipios 2018'!F110:$AQ$132,26,FALSE)</f>
        <v>26.911214965749327</v>
      </c>
      <c r="Q110" s="137">
        <f>VLOOKUP(F110,'PIB Municipios 2018'!F110:$AQ$132,27,FALSE)</f>
        <v>21.265312726672931</v>
      </c>
      <c r="R110" s="137">
        <f>VLOOKUP(F110,'PIB Municipios 2018'!F110:$AQ$132,31,FALSE)</f>
        <v>35.209612202111266</v>
      </c>
      <c r="S110" s="137">
        <f>VLOOKUP(F110,'PIB Municipios 2018'!F110:$AQ$132,34,FALSE)</f>
        <v>6.9661944421831521</v>
      </c>
      <c r="T110" s="138">
        <f t="shared" si="3"/>
        <v>377.36750046780378</v>
      </c>
      <c r="U110" s="138">
        <f t="shared" si="4"/>
        <v>2.9231700406992991E-3</v>
      </c>
      <c r="V110" s="137">
        <f>VLOOKUP(F110,'PIB Municipios 2018'!F110:$AQ$132,36,FALSE)</f>
        <v>37.331774690740907</v>
      </c>
      <c r="W110" s="138">
        <f>VLOOKUP(F110,'PIB Municipios 2018'!F110:$AQ$132,37,FALSE)</f>
        <v>414.69927515854482</v>
      </c>
      <c r="X110" s="139">
        <f t="shared" si="5"/>
        <v>2.9231700406993008E-3</v>
      </c>
    </row>
    <row r="111" spans="1:24" x14ac:dyDescent="0.3">
      <c r="A111" s="133" t="s">
        <v>18</v>
      </c>
      <c r="B111" s="73" t="s">
        <v>8</v>
      </c>
      <c r="C111" s="133" t="s">
        <v>64</v>
      </c>
      <c r="D111" s="110" t="s">
        <v>40</v>
      </c>
      <c r="E111" s="225" t="s">
        <v>484</v>
      </c>
      <c r="F111" s="134" t="s">
        <v>172</v>
      </c>
      <c r="G111" s="109" t="s">
        <v>298</v>
      </c>
      <c r="H111" s="137">
        <f>VLOOKUP(F111,'PIB Municipios 2018'!F111:$AQ$132,8,FALSE)</f>
        <v>141.44547481309323</v>
      </c>
      <c r="I111" s="137">
        <f>VLOOKUP(F111,'PIB Municipios 2018'!F111:$AQ$132,13,FALSE)</f>
        <v>0</v>
      </c>
      <c r="J111" s="137">
        <f>VLOOKUP(F111,'PIB Municipios 2018'!F111:$AQ$132,14,FALSE)</f>
        <v>9.6545578074247</v>
      </c>
      <c r="K111" s="137">
        <f>VLOOKUP(F111,'PIB Municipios 2018'!F111:$AQ$132,17,FALSE)</f>
        <v>19.54052863447545</v>
      </c>
      <c r="L111" s="137">
        <f>VLOOKUP(F111,'PIB Municipios 2018'!F111:$AQ$132,20,FALSE)</f>
        <v>5.4756747326732045</v>
      </c>
      <c r="M111" s="137">
        <f>VLOOKUP(F111,'PIB Municipios 2018'!F111:$AQ$132,23,FALSE)</f>
        <v>40.42063230842632</v>
      </c>
      <c r="N111" s="137">
        <f>VLOOKUP(F111,'PIB Municipios 2018'!F111:$AQ$132,24,FALSE)</f>
        <v>6.1602026912736765</v>
      </c>
      <c r="O111" s="137">
        <f>VLOOKUP(F111,'PIB Municipios 2018'!F111:$AQ$132,25,FALSE)</f>
        <v>2.1866920547360702</v>
      </c>
      <c r="P111" s="137">
        <f>VLOOKUP(F111,'PIB Municipios 2018'!F111:$AQ$132,26,FALSE)</f>
        <v>21.256323435591057</v>
      </c>
      <c r="Q111" s="137">
        <f>VLOOKUP(F111,'PIB Municipios 2018'!F111:$AQ$132,27,FALSE)</f>
        <v>19.02360397428377</v>
      </c>
      <c r="R111" s="137">
        <f>VLOOKUP(F111,'PIB Municipios 2018'!F111:$AQ$132,31,FALSE)</f>
        <v>31.453753259943543</v>
      </c>
      <c r="S111" s="137">
        <f>VLOOKUP(F111,'PIB Municipios 2018'!F111:$AQ$132,34,FALSE)</f>
        <v>5.5597548710817257</v>
      </c>
      <c r="T111" s="138">
        <f t="shared" si="3"/>
        <v>302.17719858300273</v>
      </c>
      <c r="U111" s="138">
        <f t="shared" si="4"/>
        <v>2.3407297469582675E-3</v>
      </c>
      <c r="V111" s="137">
        <f>VLOOKUP(F111,'PIB Municipios 2018'!F111:$AQ$132,36,FALSE)</f>
        <v>29.893435656742206</v>
      </c>
      <c r="W111" s="138">
        <f>VLOOKUP(F111,'PIB Municipios 2018'!F111:$AQ$132,37,FALSE)</f>
        <v>332.07063423974495</v>
      </c>
      <c r="X111" s="139">
        <f t="shared" si="5"/>
        <v>2.3407297469582684E-3</v>
      </c>
    </row>
    <row r="112" spans="1:24" x14ac:dyDescent="0.3">
      <c r="A112" s="133" t="s">
        <v>18</v>
      </c>
      <c r="B112" s="73" t="s">
        <v>8</v>
      </c>
      <c r="C112" s="133" t="s">
        <v>64</v>
      </c>
      <c r="D112" s="110" t="s">
        <v>40</v>
      </c>
      <c r="E112" s="225" t="s">
        <v>480</v>
      </c>
      <c r="F112" s="134" t="s">
        <v>173</v>
      </c>
      <c r="G112" s="109" t="s">
        <v>299</v>
      </c>
      <c r="H112" s="137">
        <f>VLOOKUP(F112,'PIB Municipios 2018'!F112:$AQ$132,8,FALSE)</f>
        <v>160.92484790613818</v>
      </c>
      <c r="I112" s="137">
        <f>VLOOKUP(F112,'PIB Municipios 2018'!F112:$AQ$132,13,FALSE)</f>
        <v>0</v>
      </c>
      <c r="J112" s="137">
        <f>VLOOKUP(F112,'PIB Municipios 2018'!F112:$AQ$132,14,FALSE)</f>
        <v>10.508303827260882</v>
      </c>
      <c r="K112" s="137">
        <f>VLOOKUP(F112,'PIB Municipios 2018'!F112:$AQ$132,17,FALSE)</f>
        <v>7.5443166109884956</v>
      </c>
      <c r="L112" s="137">
        <f>VLOOKUP(F112,'PIB Municipios 2018'!F112:$AQ$132,20,FALSE)</f>
        <v>20.226084659780394</v>
      </c>
      <c r="M112" s="137">
        <f>VLOOKUP(F112,'PIB Municipios 2018'!F112:$AQ$132,23,FALSE)</f>
        <v>51.329052860569185</v>
      </c>
      <c r="N112" s="137">
        <f>VLOOKUP(F112,'PIB Municipios 2018'!F112:$AQ$132,24,FALSE)</f>
        <v>10.656237684022209</v>
      </c>
      <c r="O112" s="137">
        <f>VLOOKUP(F112,'PIB Municipios 2018'!F112:$AQ$132,25,FALSE)</f>
        <v>4.4681557515686405</v>
      </c>
      <c r="P112" s="137">
        <f>VLOOKUP(F112,'PIB Municipios 2018'!F112:$AQ$132,26,FALSE)</f>
        <v>42.299858778735413</v>
      </c>
      <c r="Q112" s="137">
        <f>VLOOKUP(F112,'PIB Municipios 2018'!F112:$AQ$132,27,FALSE)</f>
        <v>29.326365608287059</v>
      </c>
      <c r="R112" s="137">
        <f>VLOOKUP(F112,'PIB Municipios 2018'!F112:$AQ$132,31,FALSE)</f>
        <v>59.782652634624363</v>
      </c>
      <c r="S112" s="137">
        <f>VLOOKUP(F112,'PIB Municipios 2018'!F112:$AQ$132,34,FALSE)</f>
        <v>10.863151898954831</v>
      </c>
      <c r="T112" s="138">
        <f t="shared" si="3"/>
        <v>407.92902822092964</v>
      </c>
      <c r="U112" s="138">
        <f t="shared" si="4"/>
        <v>3.1599062254931446E-3</v>
      </c>
      <c r="V112" s="137">
        <f>VLOOKUP(F112,'PIB Municipios 2018'!F112:$AQ$132,36,FALSE)</f>
        <v>40.355130085336832</v>
      </c>
      <c r="W112" s="138">
        <f>VLOOKUP(F112,'PIB Municipios 2018'!F112:$AQ$132,37,FALSE)</f>
        <v>448.28415830626648</v>
      </c>
      <c r="X112" s="139">
        <f t="shared" si="5"/>
        <v>3.1599062254931455E-3</v>
      </c>
    </row>
    <row r="113" spans="1:24" x14ac:dyDescent="0.3">
      <c r="A113" s="133" t="s">
        <v>18</v>
      </c>
      <c r="B113" s="73" t="s">
        <v>8</v>
      </c>
      <c r="C113" s="133" t="s">
        <v>65</v>
      </c>
      <c r="D113" s="110" t="s">
        <v>41</v>
      </c>
      <c r="E113" s="225" t="s">
        <v>483</v>
      </c>
      <c r="F113" s="134" t="s">
        <v>174</v>
      </c>
      <c r="G113" s="109" t="s">
        <v>300</v>
      </c>
      <c r="H113" s="137">
        <f>VLOOKUP(F113,'PIB Municipios 2018'!F113:$AQ$132,8,FALSE)</f>
        <v>22.857266879972062</v>
      </c>
      <c r="I113" s="137">
        <f>VLOOKUP(F113,'PIB Municipios 2018'!F113:$AQ$132,13,FALSE)</f>
        <v>0</v>
      </c>
      <c r="J113" s="137">
        <f>VLOOKUP(F113,'PIB Municipios 2018'!F113:$AQ$132,14,FALSE)</f>
        <v>2.5588241673960228</v>
      </c>
      <c r="K113" s="137">
        <f>VLOOKUP(F113,'PIB Municipios 2018'!F113:$AQ$132,17,FALSE)</f>
        <v>1.0827781886725696</v>
      </c>
      <c r="L113" s="137">
        <f>VLOOKUP(F113,'PIB Municipios 2018'!F113:$AQ$132,20,FALSE)</f>
        <v>8.9233294154066005</v>
      </c>
      <c r="M113" s="137">
        <f>VLOOKUP(F113,'PIB Municipios 2018'!F113:$AQ$132,23,FALSE)</f>
        <v>9.193237926681082</v>
      </c>
      <c r="N113" s="137">
        <f>VLOOKUP(F113,'PIB Municipios 2018'!F113:$AQ$132,24,FALSE)</f>
        <v>1.7019786218250921</v>
      </c>
      <c r="O113" s="137">
        <f>VLOOKUP(F113,'PIB Municipios 2018'!F113:$AQ$132,25,FALSE)</f>
        <v>0.57878967037629803</v>
      </c>
      <c r="P113" s="137">
        <f>VLOOKUP(F113,'PIB Municipios 2018'!F113:$AQ$132,26,FALSE)</f>
        <v>8.3374918161756444</v>
      </c>
      <c r="Q113" s="137">
        <f>VLOOKUP(F113,'PIB Municipios 2018'!F113:$AQ$132,27,FALSE)</f>
        <v>5.1364846175138954</v>
      </c>
      <c r="R113" s="137">
        <f>VLOOKUP(F113,'PIB Municipios 2018'!F113:$AQ$132,31,FALSE)</f>
        <v>9.6903145415279592</v>
      </c>
      <c r="S113" s="137">
        <f>VLOOKUP(F113,'PIB Municipios 2018'!F113:$AQ$132,34,FALSE)</f>
        <v>1.9618306010689168</v>
      </c>
      <c r="T113" s="138">
        <f t="shared" si="3"/>
        <v>72.022326446616134</v>
      </c>
      <c r="U113" s="138">
        <f t="shared" si="4"/>
        <v>5.5790047279965854E-4</v>
      </c>
      <c r="V113" s="137">
        <f>VLOOKUP(F113,'PIB Municipios 2018'!F113:$AQ$132,36,FALSE)</f>
        <v>7.1249412317568126</v>
      </c>
      <c r="W113" s="138">
        <f>VLOOKUP(F113,'PIB Municipios 2018'!F113:$AQ$132,37,FALSE)</f>
        <v>79.147267678372955</v>
      </c>
      <c r="X113" s="139">
        <f t="shared" si="5"/>
        <v>5.5790047279965875E-4</v>
      </c>
    </row>
    <row r="114" spans="1:24" x14ac:dyDescent="0.3">
      <c r="A114" s="133" t="s">
        <v>18</v>
      </c>
      <c r="B114" s="73" t="s">
        <v>8</v>
      </c>
      <c r="C114" s="133" t="s">
        <v>65</v>
      </c>
      <c r="D114" s="110" t="s">
        <v>41</v>
      </c>
      <c r="E114" s="225" t="s">
        <v>483</v>
      </c>
      <c r="F114" s="134" t="s">
        <v>175</v>
      </c>
      <c r="G114" s="109" t="s">
        <v>301</v>
      </c>
      <c r="H114" s="137">
        <f>VLOOKUP(F114,'PIB Municipios 2018'!F114:$AQ$132,8,FALSE)</f>
        <v>50.329375823681829</v>
      </c>
      <c r="I114" s="137">
        <f>VLOOKUP(F114,'PIB Municipios 2018'!F114:$AQ$132,13,FALSE)</f>
        <v>0</v>
      </c>
      <c r="J114" s="137">
        <f>VLOOKUP(F114,'PIB Municipios 2018'!F114:$AQ$132,14,FALSE)</f>
        <v>13.715800680771453</v>
      </c>
      <c r="K114" s="137">
        <f>VLOOKUP(F114,'PIB Municipios 2018'!F114:$AQ$132,17,FALSE)</f>
        <v>24.450728154533088</v>
      </c>
      <c r="L114" s="137">
        <f>VLOOKUP(F114,'PIB Municipios 2018'!F114:$AQ$132,20,FALSE)</f>
        <v>8.6306605612921476</v>
      </c>
      <c r="M114" s="137">
        <f>VLOOKUP(F114,'PIB Municipios 2018'!F114:$AQ$132,23,FALSE)</f>
        <v>30.703163259151829</v>
      </c>
      <c r="N114" s="137">
        <f>VLOOKUP(F114,'PIB Municipios 2018'!F114:$AQ$132,24,FALSE)</f>
        <v>5.7253508349020938</v>
      </c>
      <c r="O114" s="137">
        <f>VLOOKUP(F114,'PIB Municipios 2018'!F114:$AQ$132,25,FALSE)</f>
        <v>2.6969252026029134</v>
      </c>
      <c r="P114" s="137">
        <f>VLOOKUP(F114,'PIB Municipios 2018'!F114:$AQ$132,26,FALSE)</f>
        <v>21.636886110640422</v>
      </c>
      <c r="Q114" s="137">
        <f>VLOOKUP(F114,'PIB Municipios 2018'!F114:$AQ$132,27,FALSE)</f>
        <v>16.370872023866024</v>
      </c>
      <c r="R114" s="137">
        <f>VLOOKUP(F114,'PIB Municipios 2018'!F114:$AQ$132,31,FALSE)</f>
        <v>25.705240041604782</v>
      </c>
      <c r="S114" s="137">
        <f>VLOOKUP(F114,'PIB Municipios 2018'!F114:$AQ$132,34,FALSE)</f>
        <v>5.3870857764484326</v>
      </c>
      <c r="T114" s="138">
        <f t="shared" si="3"/>
        <v>205.35208846949502</v>
      </c>
      <c r="U114" s="138">
        <f t="shared" si="4"/>
        <v>1.5907015629722315E-3</v>
      </c>
      <c r="V114" s="137">
        <f>VLOOKUP(F114,'PIB Municipios 2018'!F114:$AQ$132,36,FALSE)</f>
        <v>20.314833390562043</v>
      </c>
      <c r="W114" s="138">
        <f>VLOOKUP(F114,'PIB Municipios 2018'!F114:$AQ$132,37,FALSE)</f>
        <v>225.66692186005702</v>
      </c>
      <c r="X114" s="139">
        <f t="shared" si="5"/>
        <v>1.5907015629722317E-3</v>
      </c>
    </row>
    <row r="115" spans="1:24" x14ac:dyDescent="0.3">
      <c r="A115" s="133" t="s">
        <v>18</v>
      </c>
      <c r="B115" s="73" t="s">
        <v>8</v>
      </c>
      <c r="C115" s="133" t="s">
        <v>65</v>
      </c>
      <c r="D115" s="110" t="s">
        <v>41</v>
      </c>
      <c r="E115" s="225" t="s">
        <v>483</v>
      </c>
      <c r="F115" s="134" t="s">
        <v>176</v>
      </c>
      <c r="G115" s="109" t="s">
        <v>302</v>
      </c>
      <c r="H115" s="137">
        <f>VLOOKUP(F115,'PIB Municipios 2018'!F115:$AQ$132,8,FALSE)</f>
        <v>4.6307415068077153</v>
      </c>
      <c r="I115" s="137">
        <f>VLOOKUP(F115,'PIB Municipios 2018'!F115:$AQ$132,13,FALSE)</f>
        <v>6.3574063508454897</v>
      </c>
      <c r="J115" s="137">
        <f>VLOOKUP(F115,'PIB Municipios 2018'!F115:$AQ$132,14,FALSE)</f>
        <v>6.2290057293501304</v>
      </c>
      <c r="K115" s="137">
        <f>VLOOKUP(F115,'PIB Municipios 2018'!F115:$AQ$132,17,FALSE)</f>
        <v>5.8383215314191386</v>
      </c>
      <c r="L115" s="137">
        <f>VLOOKUP(F115,'PIB Municipios 2018'!F115:$AQ$132,20,FALSE)</f>
        <v>7.639477988684626</v>
      </c>
      <c r="M115" s="137">
        <f>VLOOKUP(F115,'PIB Municipios 2018'!F115:$AQ$132,23,FALSE)</f>
        <v>37.178663638233715</v>
      </c>
      <c r="N115" s="137">
        <f>VLOOKUP(F115,'PIB Municipios 2018'!F115:$AQ$132,24,FALSE)</f>
        <v>3.8174691144715216</v>
      </c>
      <c r="O115" s="137">
        <f>VLOOKUP(F115,'PIB Municipios 2018'!F115:$AQ$132,25,FALSE)</f>
        <v>1.5847355431858074</v>
      </c>
      <c r="P115" s="137">
        <f>VLOOKUP(F115,'PIB Municipios 2018'!F115:$AQ$132,26,FALSE)</f>
        <v>15.171036765838645</v>
      </c>
      <c r="Q115" s="137">
        <f>VLOOKUP(F115,'PIB Municipios 2018'!F115:$AQ$132,27,FALSE)</f>
        <v>12.610465049557209</v>
      </c>
      <c r="R115" s="137">
        <f>VLOOKUP(F115,'PIB Municipios 2018'!F115:$AQ$132,31,FALSE)</f>
        <v>18.157297190445604</v>
      </c>
      <c r="S115" s="137">
        <f>VLOOKUP(F115,'PIB Municipios 2018'!F115:$AQ$132,34,FALSE)</f>
        <v>2.9944801893379855</v>
      </c>
      <c r="T115" s="138">
        <f t="shared" si="3"/>
        <v>122.20910059817759</v>
      </c>
      <c r="U115" s="138">
        <f t="shared" si="4"/>
        <v>9.4665804852444701E-4</v>
      </c>
      <c r="V115" s="137">
        <f>VLOOKUP(F115,'PIB Municipios 2018'!F115:$AQ$132,36,FALSE)</f>
        <v>12.089760255013003</v>
      </c>
      <c r="W115" s="138">
        <f>VLOOKUP(F115,'PIB Municipios 2018'!F115:$AQ$132,37,FALSE)</f>
        <v>134.2988608531906</v>
      </c>
      <c r="X115" s="139">
        <f t="shared" si="5"/>
        <v>9.4665804852444744E-4</v>
      </c>
    </row>
    <row r="116" spans="1:24" x14ac:dyDescent="0.3">
      <c r="A116" s="133" t="s">
        <v>18</v>
      </c>
      <c r="B116" s="73" t="s">
        <v>8</v>
      </c>
      <c r="C116" s="133" t="s">
        <v>65</v>
      </c>
      <c r="D116" s="110" t="s">
        <v>41</v>
      </c>
      <c r="E116" s="225" t="s">
        <v>483</v>
      </c>
      <c r="F116" s="134" t="s">
        <v>177</v>
      </c>
      <c r="G116" s="109" t="s">
        <v>303</v>
      </c>
      <c r="H116" s="137">
        <f>VLOOKUP(F116,'PIB Municipios 2018'!F116:$AQ$132,8,FALSE)</f>
        <v>28.712848989391013</v>
      </c>
      <c r="I116" s="137">
        <f>VLOOKUP(F116,'PIB Municipios 2018'!F116:$AQ$132,13,FALSE)</f>
        <v>0</v>
      </c>
      <c r="J116" s="137">
        <f>VLOOKUP(F116,'PIB Municipios 2018'!F116:$AQ$132,14,FALSE)</f>
        <v>6.5671833109553814</v>
      </c>
      <c r="K116" s="137">
        <f>VLOOKUP(F116,'PIB Municipios 2018'!F116:$AQ$132,17,FALSE)</f>
        <v>0.99394467375298134</v>
      </c>
      <c r="L116" s="137">
        <f>VLOOKUP(F116,'PIB Municipios 2018'!F116:$AQ$132,20,FALSE)</f>
        <v>7.6531915181542853</v>
      </c>
      <c r="M116" s="137">
        <f>VLOOKUP(F116,'PIB Municipios 2018'!F116:$AQ$132,23,FALSE)</f>
        <v>10.091083290791452</v>
      </c>
      <c r="N116" s="137">
        <f>VLOOKUP(F116,'PIB Municipios 2018'!F116:$AQ$132,24,FALSE)</f>
        <v>2.1286418668484797</v>
      </c>
      <c r="O116" s="137">
        <f>VLOOKUP(F116,'PIB Municipios 2018'!F116:$AQ$132,25,FALSE)</f>
        <v>0.63757761011754588</v>
      </c>
      <c r="P116" s="137">
        <f>VLOOKUP(F116,'PIB Municipios 2018'!F116:$AQ$132,26,FALSE)</f>
        <v>11.093010297746652</v>
      </c>
      <c r="Q116" s="137">
        <f>VLOOKUP(F116,'PIB Municipios 2018'!F116:$AQ$132,27,FALSE)</f>
        <v>6.5198380329273098</v>
      </c>
      <c r="R116" s="137">
        <f>VLOOKUP(F116,'PIB Municipios 2018'!F116:$AQ$132,31,FALSE)</f>
        <v>12.609935190153973</v>
      </c>
      <c r="S116" s="137">
        <f>VLOOKUP(F116,'PIB Municipios 2018'!F116:$AQ$132,34,FALSE)</f>
        <v>2.0459057622943266</v>
      </c>
      <c r="T116" s="138">
        <f t="shared" si="3"/>
        <v>89.053160543133401</v>
      </c>
      <c r="U116" s="138">
        <f t="shared" si="4"/>
        <v>6.8982498653585628E-4</v>
      </c>
      <c r="V116" s="137">
        <f>VLOOKUP(F116,'PIB Municipios 2018'!F116:$AQ$132,36,FALSE)</f>
        <v>8.809747847319656</v>
      </c>
      <c r="W116" s="138">
        <f>VLOOKUP(F116,'PIB Municipios 2018'!F116:$AQ$132,37,FALSE)</f>
        <v>97.862908390453057</v>
      </c>
      <c r="X116" s="139">
        <f t="shared" si="5"/>
        <v>6.8982498653585649E-4</v>
      </c>
    </row>
    <row r="117" spans="1:24" x14ac:dyDescent="0.3">
      <c r="A117" s="133" t="s">
        <v>18</v>
      </c>
      <c r="B117" s="73" t="s">
        <v>8</v>
      </c>
      <c r="C117" s="133" t="s">
        <v>65</v>
      </c>
      <c r="D117" s="110" t="s">
        <v>41</v>
      </c>
      <c r="E117" s="225" t="s">
        <v>483</v>
      </c>
      <c r="F117" s="134" t="s">
        <v>178</v>
      </c>
      <c r="G117" s="109" t="s">
        <v>304</v>
      </c>
      <c r="H117" s="137">
        <f>VLOOKUP(F117,'PIB Municipios 2018'!F117:$AQ$132,8,FALSE)</f>
        <v>24.733735017174478</v>
      </c>
      <c r="I117" s="137">
        <f>VLOOKUP(F117,'PIB Municipios 2018'!F117:$AQ$132,13,FALSE)</f>
        <v>0</v>
      </c>
      <c r="J117" s="137">
        <f>VLOOKUP(F117,'PIB Municipios 2018'!F117:$AQ$132,14,FALSE)</f>
        <v>0.68540354150637128</v>
      </c>
      <c r="K117" s="137">
        <f>VLOOKUP(F117,'PIB Municipios 2018'!F117:$AQ$132,17,FALSE)</f>
        <v>1.5685295195814395</v>
      </c>
      <c r="L117" s="137">
        <f>VLOOKUP(F117,'PIB Municipios 2018'!F117:$AQ$132,20,FALSE)</f>
        <v>13.57066516408198</v>
      </c>
      <c r="M117" s="137">
        <f>VLOOKUP(F117,'PIB Municipios 2018'!F117:$AQ$132,23,FALSE)</f>
        <v>7.2624536308886238</v>
      </c>
      <c r="N117" s="137">
        <f>VLOOKUP(F117,'PIB Municipios 2018'!F117:$AQ$132,24,FALSE)</f>
        <v>3.1156513199917302</v>
      </c>
      <c r="O117" s="137">
        <f>VLOOKUP(F117,'PIB Municipios 2018'!F117:$AQ$132,25,FALSE)</f>
        <v>0.67590289661923275</v>
      </c>
      <c r="P117" s="137">
        <f>VLOOKUP(F117,'PIB Municipios 2018'!F117:$AQ$132,26,FALSE)</f>
        <v>9.7234973022021158</v>
      </c>
      <c r="Q117" s="137">
        <f>VLOOKUP(F117,'PIB Municipios 2018'!F117:$AQ$132,27,FALSE)</f>
        <v>7.6326124987510688</v>
      </c>
      <c r="R117" s="137">
        <f>VLOOKUP(F117,'PIB Municipios 2018'!F117:$AQ$132,31,FALSE)</f>
        <v>18.402882971228884</v>
      </c>
      <c r="S117" s="137">
        <f>VLOOKUP(F117,'PIB Municipios 2018'!F117:$AQ$132,34,FALSE)</f>
        <v>2.2336405143315416</v>
      </c>
      <c r="T117" s="138">
        <f t="shared" si="3"/>
        <v>89.604974376357461</v>
      </c>
      <c r="U117" s="138">
        <f t="shared" si="4"/>
        <v>6.9409945549071957E-4</v>
      </c>
      <c r="V117" s="137">
        <f>VLOOKUP(F117,'PIB Municipios 2018'!F117:$AQ$132,36,FALSE)</f>
        <v>8.86433704662171</v>
      </c>
      <c r="W117" s="138">
        <f>VLOOKUP(F117,'PIB Municipios 2018'!F117:$AQ$132,37,FALSE)</f>
        <v>98.469311422979189</v>
      </c>
      <c r="X117" s="139">
        <f t="shared" si="5"/>
        <v>6.940994554907199E-4</v>
      </c>
    </row>
    <row r="118" spans="1:24" x14ac:dyDescent="0.3">
      <c r="A118" s="133" t="s">
        <v>18</v>
      </c>
      <c r="B118" s="73" t="s">
        <v>8</v>
      </c>
      <c r="C118" s="133" t="s">
        <v>65</v>
      </c>
      <c r="D118" s="110" t="s">
        <v>41</v>
      </c>
      <c r="E118" s="225" t="s">
        <v>483</v>
      </c>
      <c r="F118" s="134" t="s">
        <v>179</v>
      </c>
      <c r="G118" s="109" t="s">
        <v>305</v>
      </c>
      <c r="H118" s="137">
        <f>VLOOKUP(F118,'PIB Municipios 2018'!F118:$AQ$132,8,FALSE)</f>
        <v>71.961057357871994</v>
      </c>
      <c r="I118" s="137">
        <f>VLOOKUP(F118,'PIB Municipios 2018'!F118:$AQ$132,13,FALSE)</f>
        <v>0</v>
      </c>
      <c r="J118" s="137">
        <f>VLOOKUP(F118,'PIB Municipios 2018'!F118:$AQ$132,14,FALSE)</f>
        <v>48.917251184222877</v>
      </c>
      <c r="K118" s="137">
        <f>VLOOKUP(F118,'PIB Municipios 2018'!F118:$AQ$132,17,FALSE)</f>
        <v>7.0588070072531535</v>
      </c>
      <c r="L118" s="137">
        <f>VLOOKUP(F118,'PIB Municipios 2018'!F118:$AQ$132,20,FALSE)</f>
        <v>8.7651208777003191</v>
      </c>
      <c r="M118" s="137">
        <f>VLOOKUP(F118,'PIB Municipios 2018'!F118:$AQ$132,23,FALSE)</f>
        <v>75.773693826988776</v>
      </c>
      <c r="N118" s="137">
        <f>VLOOKUP(F118,'PIB Municipios 2018'!F118:$AQ$132,24,FALSE)</f>
        <v>10.657928641084283</v>
      </c>
      <c r="O118" s="137">
        <f>VLOOKUP(F118,'PIB Municipios 2018'!F118:$AQ$132,25,FALSE)</f>
        <v>4.8058433764508717</v>
      </c>
      <c r="P118" s="137">
        <f>VLOOKUP(F118,'PIB Municipios 2018'!F118:$AQ$132,26,FALSE)</f>
        <v>32.006384315142292</v>
      </c>
      <c r="Q118" s="137">
        <f>VLOOKUP(F118,'PIB Municipios 2018'!F118:$AQ$132,27,FALSE)</f>
        <v>30.404112115920448</v>
      </c>
      <c r="R118" s="137">
        <f>VLOOKUP(F118,'PIB Municipios 2018'!F118:$AQ$132,31,FALSE)</f>
        <v>45.584437034298809</v>
      </c>
      <c r="S118" s="137">
        <f>VLOOKUP(F118,'PIB Municipios 2018'!F118:$AQ$132,34,FALSE)</f>
        <v>10.125081397956823</v>
      </c>
      <c r="T118" s="138">
        <f t="shared" si="3"/>
        <v>346.0597171348906</v>
      </c>
      <c r="U118" s="138">
        <f t="shared" si="4"/>
        <v>2.6806531992489189E-3</v>
      </c>
      <c r="V118" s="137">
        <f>VLOOKUP(F118,'PIB Municipios 2018'!F118:$AQ$132,36,FALSE)</f>
        <v>34.234594589110593</v>
      </c>
      <c r="W118" s="138">
        <f>VLOOKUP(F118,'PIB Municipios 2018'!F118:$AQ$132,37,FALSE)</f>
        <v>380.29431172400126</v>
      </c>
      <c r="X118" s="139">
        <f t="shared" si="5"/>
        <v>2.6806531992489202E-3</v>
      </c>
    </row>
    <row r="119" spans="1:24" x14ac:dyDescent="0.3">
      <c r="A119" s="133" t="s">
        <v>18</v>
      </c>
      <c r="B119" s="73" t="s">
        <v>8</v>
      </c>
      <c r="C119" s="133" t="s">
        <v>65</v>
      </c>
      <c r="D119" s="110" t="s">
        <v>41</v>
      </c>
      <c r="E119" s="225" t="s">
        <v>483</v>
      </c>
      <c r="F119" s="134" t="s">
        <v>180</v>
      </c>
      <c r="G119" s="109" t="s">
        <v>306</v>
      </c>
      <c r="H119" s="137">
        <f>VLOOKUP(F119,'PIB Municipios 2018'!F119:$AQ$132,8,FALSE)</f>
        <v>47.624846103489077</v>
      </c>
      <c r="I119" s="137">
        <f>VLOOKUP(F119,'PIB Municipios 2018'!F119:$AQ$132,13,FALSE)</f>
        <v>0</v>
      </c>
      <c r="J119" s="137">
        <f>VLOOKUP(F119,'PIB Municipios 2018'!F119:$AQ$132,14,FALSE)</f>
        <v>5.5316442122245544</v>
      </c>
      <c r="K119" s="137">
        <f>VLOOKUP(F119,'PIB Municipios 2018'!F119:$AQ$132,17,FALSE)</f>
        <v>5.0641229113598802</v>
      </c>
      <c r="L119" s="137">
        <f>VLOOKUP(F119,'PIB Municipios 2018'!F119:$AQ$132,20,FALSE)</f>
        <v>10.548371801973218</v>
      </c>
      <c r="M119" s="137">
        <f>VLOOKUP(F119,'PIB Municipios 2018'!F119:$AQ$132,23,FALSE)</f>
        <v>32.758339797118118</v>
      </c>
      <c r="N119" s="137">
        <f>VLOOKUP(F119,'PIB Municipios 2018'!F119:$AQ$132,24,FALSE)</f>
        <v>6.5304557563120538</v>
      </c>
      <c r="O119" s="137">
        <f>VLOOKUP(F119,'PIB Municipios 2018'!F119:$AQ$132,25,FALSE)</f>
        <v>2.7499890627866264</v>
      </c>
      <c r="P119" s="137">
        <f>VLOOKUP(F119,'PIB Municipios 2018'!F119:$AQ$132,26,FALSE)</f>
        <v>29.115584446104982</v>
      </c>
      <c r="Q119" s="137">
        <f>VLOOKUP(F119,'PIB Municipios 2018'!F119:$AQ$132,27,FALSE)</f>
        <v>16.867500126174729</v>
      </c>
      <c r="R119" s="137">
        <f>VLOOKUP(F119,'PIB Municipios 2018'!F119:$AQ$132,31,FALSE)</f>
        <v>32.183602841752773</v>
      </c>
      <c r="S119" s="137">
        <f>VLOOKUP(F119,'PIB Municipios 2018'!F119:$AQ$132,34,FALSE)</f>
        <v>7.1969019523064919</v>
      </c>
      <c r="T119" s="138">
        <f t="shared" si="3"/>
        <v>196.1713590116025</v>
      </c>
      <c r="U119" s="138">
        <f t="shared" si="4"/>
        <v>1.5195856526995964E-3</v>
      </c>
      <c r="V119" s="137">
        <f>VLOOKUP(F119,'PIB Municipios 2018'!F119:$AQ$132,36,FALSE)</f>
        <v>19.406612827864354</v>
      </c>
      <c r="W119" s="138">
        <f>VLOOKUP(F119,'PIB Municipios 2018'!F119:$AQ$132,37,FALSE)</f>
        <v>215.57797183946684</v>
      </c>
      <c r="X119" s="139">
        <f t="shared" si="5"/>
        <v>1.5195856526995968E-3</v>
      </c>
    </row>
    <row r="120" spans="1:24" x14ac:dyDescent="0.3">
      <c r="A120" s="133" t="s">
        <v>18</v>
      </c>
      <c r="B120" s="73" t="s">
        <v>8</v>
      </c>
      <c r="C120" s="133" t="s">
        <v>65</v>
      </c>
      <c r="D120" s="110" t="s">
        <v>41</v>
      </c>
      <c r="E120" s="225" t="s">
        <v>483</v>
      </c>
      <c r="F120" s="134" t="s">
        <v>181</v>
      </c>
      <c r="G120" s="109" t="s">
        <v>307</v>
      </c>
      <c r="H120" s="137">
        <f>VLOOKUP(F120,'PIB Municipios 2018'!F120:$AQ$132,8,FALSE)</f>
        <v>27.089517356792783</v>
      </c>
      <c r="I120" s="137">
        <f>VLOOKUP(F120,'PIB Municipios 2018'!F120:$AQ$132,13,FALSE)</f>
        <v>0</v>
      </c>
      <c r="J120" s="137">
        <f>VLOOKUP(F120,'PIB Municipios 2018'!F120:$AQ$132,14,FALSE)</f>
        <v>8.4239980673627866</v>
      </c>
      <c r="K120" s="137">
        <f>VLOOKUP(F120,'PIB Municipios 2018'!F120:$AQ$132,17,FALSE)</f>
        <v>3.0074554579895625</v>
      </c>
      <c r="L120" s="137">
        <f>VLOOKUP(F120,'PIB Municipios 2018'!F120:$AQ$132,20,FALSE)</f>
        <v>10.621941691624031</v>
      </c>
      <c r="M120" s="137">
        <f>VLOOKUP(F120,'PIB Municipios 2018'!F120:$AQ$132,23,FALSE)</f>
        <v>7.4568459880357052</v>
      </c>
      <c r="N120" s="137">
        <f>VLOOKUP(F120,'PIB Municipios 2018'!F120:$AQ$132,24,FALSE)</f>
        <v>2.402567203593351</v>
      </c>
      <c r="O120" s="137">
        <f>VLOOKUP(F120,'PIB Municipios 2018'!F120:$AQ$132,25,FALSE)</f>
        <v>1.2899039570641893</v>
      </c>
      <c r="P120" s="137">
        <f>VLOOKUP(F120,'PIB Municipios 2018'!F120:$AQ$132,26,FALSE)</f>
        <v>9.777763240222626</v>
      </c>
      <c r="Q120" s="137">
        <f>VLOOKUP(F120,'PIB Municipios 2018'!F120:$AQ$132,27,FALSE)</f>
        <v>6.8239494048122111</v>
      </c>
      <c r="R120" s="137">
        <f>VLOOKUP(F120,'PIB Municipios 2018'!F120:$AQ$132,31,FALSE)</f>
        <v>12.426357732462534</v>
      </c>
      <c r="S120" s="137">
        <f>VLOOKUP(F120,'PIB Municipios 2018'!F120:$AQ$132,34,FALSE)</f>
        <v>2.0251527902385336</v>
      </c>
      <c r="T120" s="138">
        <f t="shared" si="3"/>
        <v>91.345452890198317</v>
      </c>
      <c r="U120" s="138">
        <f t="shared" si="4"/>
        <v>7.0758157740591745E-4</v>
      </c>
      <c r="V120" s="137">
        <f>VLOOKUP(F120,'PIB Municipios 2018'!F120:$AQ$132,36,FALSE)</f>
        <v>9.0365170877016521</v>
      </c>
      <c r="W120" s="138">
        <f>VLOOKUP(F120,'PIB Municipios 2018'!F120:$AQ$132,37,FALSE)</f>
        <v>100.38196997789996</v>
      </c>
      <c r="X120" s="139">
        <f t="shared" si="5"/>
        <v>7.0758157740591755E-4</v>
      </c>
    </row>
    <row r="121" spans="1:24" x14ac:dyDescent="0.3">
      <c r="A121" s="133" t="s">
        <v>18</v>
      </c>
      <c r="B121" s="73" t="s">
        <v>8</v>
      </c>
      <c r="C121" s="133" t="s">
        <v>65</v>
      </c>
      <c r="D121" s="110" t="s">
        <v>41</v>
      </c>
      <c r="E121" s="225" t="s">
        <v>483</v>
      </c>
      <c r="F121" s="134" t="s">
        <v>182</v>
      </c>
      <c r="G121" s="109" t="s">
        <v>308</v>
      </c>
      <c r="H121" s="137">
        <f>VLOOKUP(F121,'PIB Municipios 2018'!F121:$AQ$132,8,FALSE)</f>
        <v>51.279018614128198</v>
      </c>
      <c r="I121" s="137">
        <f>VLOOKUP(F121,'PIB Municipios 2018'!F121:$AQ$132,13,FALSE)</f>
        <v>0.71166467722124527</v>
      </c>
      <c r="J121" s="137">
        <f>VLOOKUP(F121,'PIB Municipios 2018'!F121:$AQ$132,14,FALSE)</f>
        <v>1.1162231285513524</v>
      </c>
      <c r="K121" s="137">
        <f>VLOOKUP(F121,'PIB Municipios 2018'!F121:$AQ$132,17,FALSE)</f>
        <v>1.6976764914982541</v>
      </c>
      <c r="L121" s="137">
        <f>VLOOKUP(F121,'PIB Municipios 2018'!F121:$AQ$132,20,FALSE)</f>
        <v>3.8337993904659613</v>
      </c>
      <c r="M121" s="137">
        <f>VLOOKUP(F121,'PIB Municipios 2018'!F121:$AQ$132,23,FALSE)</f>
        <v>9.5697522328224025</v>
      </c>
      <c r="N121" s="137">
        <f>VLOOKUP(F121,'PIB Municipios 2018'!F121:$AQ$132,24,FALSE)</f>
        <v>2.4685147024984881</v>
      </c>
      <c r="O121" s="137">
        <f>VLOOKUP(F121,'PIB Municipios 2018'!F121:$AQ$132,25,FALSE)</f>
        <v>0.83834848416093344</v>
      </c>
      <c r="P121" s="137">
        <f>VLOOKUP(F121,'PIB Municipios 2018'!F121:$AQ$132,26,FALSE)</f>
        <v>10.006716724817386</v>
      </c>
      <c r="Q121" s="137">
        <f>VLOOKUP(F121,'PIB Municipios 2018'!F121:$AQ$132,27,FALSE)</f>
        <v>6.4787666136745292</v>
      </c>
      <c r="R121" s="137">
        <f>VLOOKUP(F121,'PIB Municipios 2018'!F121:$AQ$132,31,FALSE)</f>
        <v>11.721504378918212</v>
      </c>
      <c r="S121" s="137">
        <f>VLOOKUP(F121,'PIB Municipios 2018'!F121:$AQ$132,34,FALSE)</f>
        <v>1.9187110441163022</v>
      </c>
      <c r="T121" s="138">
        <f t="shared" si="3"/>
        <v>101.64069648287325</v>
      </c>
      <c r="U121" s="138">
        <f t="shared" si="4"/>
        <v>7.8733075451974371E-4</v>
      </c>
      <c r="V121" s="137">
        <f>VLOOKUP(F121,'PIB Municipios 2018'!F121:$AQ$132,36,FALSE)</f>
        <v>10.054993012924648</v>
      </c>
      <c r="W121" s="138">
        <f>VLOOKUP(F121,'PIB Municipios 2018'!F121:$AQ$132,37,FALSE)</f>
        <v>111.69568949579792</v>
      </c>
      <c r="X121" s="139">
        <f t="shared" si="5"/>
        <v>7.8733075451974414E-4</v>
      </c>
    </row>
    <row r="122" spans="1:24" x14ac:dyDescent="0.3">
      <c r="A122" s="133" t="s">
        <v>19</v>
      </c>
      <c r="B122" s="73" t="s">
        <v>9</v>
      </c>
      <c r="C122" s="133" t="s">
        <v>66</v>
      </c>
      <c r="D122" s="109" t="s">
        <v>21</v>
      </c>
      <c r="E122" s="225" t="s">
        <v>478</v>
      </c>
      <c r="F122" s="134" t="s">
        <v>183</v>
      </c>
      <c r="G122" s="109" t="s">
        <v>309</v>
      </c>
      <c r="H122" s="137">
        <f>VLOOKUP(F122,'PIB Municipios 2018'!F122:$AQ$132,8,FALSE)</f>
        <v>286.16871596862643</v>
      </c>
      <c r="I122" s="137">
        <f>VLOOKUP(F122,'PIB Municipios 2018'!F122:$AQ$132,13,FALSE)</f>
        <v>0</v>
      </c>
      <c r="J122" s="137">
        <f>VLOOKUP(F122,'PIB Municipios 2018'!F122:$AQ$132,14,FALSE)</f>
        <v>227.57202556469466</v>
      </c>
      <c r="K122" s="137">
        <f>VLOOKUP(F122,'PIB Municipios 2018'!F122:$AQ$132,17,FALSE)</f>
        <v>64.614580377781223</v>
      </c>
      <c r="L122" s="137">
        <f>VLOOKUP(F122,'PIB Municipios 2018'!F122:$AQ$132,20,FALSE)</f>
        <v>145.52750629365337</v>
      </c>
      <c r="M122" s="137">
        <f>VLOOKUP(F122,'PIB Municipios 2018'!F122:$AQ$132,23,FALSE)</f>
        <v>428.26377900513467</v>
      </c>
      <c r="N122" s="137">
        <f>VLOOKUP(F122,'PIB Municipios 2018'!F122:$AQ$132,24,FALSE)</f>
        <v>61.425776009756383</v>
      </c>
      <c r="O122" s="137">
        <f>VLOOKUP(F122,'PIB Municipios 2018'!F122:$AQ$132,25,FALSE)</f>
        <v>62.864792037769988</v>
      </c>
      <c r="P122" s="137">
        <f>VLOOKUP(F122,'PIB Municipios 2018'!F122:$AQ$132,26,FALSE)</f>
        <v>146.85481953073111</v>
      </c>
      <c r="Q122" s="137">
        <f>VLOOKUP(F122,'PIB Municipios 2018'!F122:$AQ$132,27,FALSE)</f>
        <v>181.65903514771233</v>
      </c>
      <c r="R122" s="137">
        <f>VLOOKUP(F122,'PIB Municipios 2018'!F122:$AQ$132,31,FALSE)</f>
        <v>290.81663589013107</v>
      </c>
      <c r="S122" s="137">
        <f>VLOOKUP(F122,'PIB Municipios 2018'!F122:$AQ$132,34,FALSE)</f>
        <v>80.08449781864195</v>
      </c>
      <c r="T122" s="138">
        <f t="shared" si="3"/>
        <v>1975.852163644633</v>
      </c>
      <c r="U122" s="138">
        <f t="shared" si="4"/>
        <v>1.5305376966635883E-2</v>
      </c>
      <c r="V122" s="137">
        <f>VLOOKUP(F122,'PIB Municipios 2018'!F122:$AQ$132,36,FALSE)</f>
        <v>195.46481269307822</v>
      </c>
      <c r="W122" s="138">
        <f>VLOOKUP(F122,'PIB Municipios 2018'!F122:$AQ$132,37,FALSE)</f>
        <v>2171.3169763377118</v>
      </c>
      <c r="X122" s="139">
        <f t="shared" si="5"/>
        <v>1.5305376966635892E-2</v>
      </c>
    </row>
    <row r="123" spans="1:24" x14ac:dyDescent="0.3">
      <c r="A123" s="133" t="s">
        <v>19</v>
      </c>
      <c r="B123" s="73" t="s">
        <v>9</v>
      </c>
      <c r="C123" s="133" t="s">
        <v>66</v>
      </c>
      <c r="D123" s="109" t="s">
        <v>21</v>
      </c>
      <c r="E123" s="225" t="s">
        <v>478</v>
      </c>
      <c r="F123" s="134" t="s">
        <v>184</v>
      </c>
      <c r="G123" s="109" t="s">
        <v>310</v>
      </c>
      <c r="H123" s="137">
        <f>VLOOKUP(F123,'PIB Municipios 2018'!F123:$AQ$132,8,FALSE)</f>
        <v>278.0975536849885</v>
      </c>
      <c r="I123" s="137">
        <f>VLOOKUP(F123,'PIB Municipios 2018'!F123:$AQ$132,13,FALSE)</f>
        <v>0</v>
      </c>
      <c r="J123" s="137">
        <f>VLOOKUP(F123,'PIB Municipios 2018'!F123:$AQ$132,14,FALSE)</f>
        <v>51.882683952161216</v>
      </c>
      <c r="K123" s="137">
        <f>VLOOKUP(F123,'PIB Municipios 2018'!F123:$AQ$132,17,FALSE)</f>
        <v>21.531287119321632</v>
      </c>
      <c r="L123" s="137">
        <f>VLOOKUP(F123,'PIB Municipios 2018'!F123:$AQ$132,20,FALSE)</f>
        <v>36.126562429059653</v>
      </c>
      <c r="M123" s="137">
        <f>VLOOKUP(F123,'PIB Municipios 2018'!F123:$AQ$132,23,FALSE)</f>
        <v>127.82251510509614</v>
      </c>
      <c r="N123" s="137">
        <f>VLOOKUP(F123,'PIB Municipios 2018'!F123:$AQ$132,24,FALSE)</f>
        <v>20.525224734266519</v>
      </c>
      <c r="O123" s="137">
        <f>VLOOKUP(F123,'PIB Municipios 2018'!F123:$AQ$132,25,FALSE)</f>
        <v>13.110845544673964</v>
      </c>
      <c r="P123" s="137">
        <f>VLOOKUP(F123,'PIB Municipios 2018'!F123:$AQ$132,26,FALSE)</f>
        <v>53.218663829986077</v>
      </c>
      <c r="Q123" s="137">
        <f>VLOOKUP(F123,'PIB Municipios 2018'!F123:$AQ$132,27,FALSE)</f>
        <v>60.460046163493907</v>
      </c>
      <c r="R123" s="137">
        <f>VLOOKUP(F123,'PIB Municipios 2018'!F123:$AQ$132,31,FALSE)</f>
        <v>110.8679061657628</v>
      </c>
      <c r="S123" s="137">
        <f>VLOOKUP(F123,'PIB Municipios 2018'!F123:$AQ$132,34,FALSE)</f>
        <v>17.699492724184609</v>
      </c>
      <c r="T123" s="138">
        <f t="shared" si="3"/>
        <v>791.34278145299504</v>
      </c>
      <c r="U123" s="138">
        <f t="shared" si="4"/>
        <v>6.1299118440232715E-3</v>
      </c>
      <c r="V123" s="137">
        <f>VLOOKUP(F123,'PIB Municipios 2018'!F123:$AQ$132,36,FALSE)</f>
        <v>78.285041461507376</v>
      </c>
      <c r="W123" s="138">
        <f>VLOOKUP(F123,'PIB Municipios 2018'!F123:$AQ$132,37,FALSE)</f>
        <v>869.62782291450242</v>
      </c>
      <c r="X123" s="139">
        <f t="shared" si="5"/>
        <v>6.1299118440232732E-3</v>
      </c>
    </row>
    <row r="124" spans="1:24" x14ac:dyDescent="0.3">
      <c r="A124" s="133" t="s">
        <v>19</v>
      </c>
      <c r="B124" s="73" t="s">
        <v>9</v>
      </c>
      <c r="C124" s="133" t="s">
        <v>66</v>
      </c>
      <c r="D124" s="109" t="s">
        <v>21</v>
      </c>
      <c r="E124" s="225" t="s">
        <v>478</v>
      </c>
      <c r="F124" s="134" t="s">
        <v>185</v>
      </c>
      <c r="G124" s="109" t="s">
        <v>311</v>
      </c>
      <c r="H124" s="137">
        <f>VLOOKUP(F124,'PIB Municipios 2018'!F124:$AQ$132,8,FALSE)</f>
        <v>144.44893907187702</v>
      </c>
      <c r="I124" s="137">
        <f>VLOOKUP(F124,'PIB Municipios 2018'!F124:$AQ$132,13,FALSE)</f>
        <v>0</v>
      </c>
      <c r="J124" s="137">
        <f>VLOOKUP(F124,'PIB Municipios 2018'!F124:$AQ$132,14,FALSE)</f>
        <v>17.643223543243089</v>
      </c>
      <c r="K124" s="137">
        <f>VLOOKUP(F124,'PIB Municipios 2018'!F124:$AQ$132,17,FALSE)</f>
        <v>22.972238700799899</v>
      </c>
      <c r="L124" s="137">
        <f>VLOOKUP(F124,'PIB Municipios 2018'!F124:$AQ$132,20,FALSE)</f>
        <v>22.491213221351195</v>
      </c>
      <c r="M124" s="137">
        <f>VLOOKUP(F124,'PIB Municipios 2018'!F124:$AQ$132,23,FALSE)</f>
        <v>104.41830487475136</v>
      </c>
      <c r="N124" s="137">
        <f>VLOOKUP(F124,'PIB Municipios 2018'!F124:$AQ$132,24,FALSE)</f>
        <v>24.688918799627551</v>
      </c>
      <c r="O124" s="137">
        <f>VLOOKUP(F124,'PIB Municipios 2018'!F124:$AQ$132,25,FALSE)</f>
        <v>18.268951282547519</v>
      </c>
      <c r="P124" s="137">
        <f>VLOOKUP(F124,'PIB Municipios 2018'!F124:$AQ$132,26,FALSE)</f>
        <v>59.336050403033298</v>
      </c>
      <c r="Q124" s="137">
        <f>VLOOKUP(F124,'PIB Municipios 2018'!F124:$AQ$132,27,FALSE)</f>
        <v>61.766045580161496</v>
      </c>
      <c r="R124" s="137">
        <f>VLOOKUP(F124,'PIB Municipios 2018'!F124:$AQ$132,31,FALSE)</f>
        <v>137.97353636754838</v>
      </c>
      <c r="S124" s="137">
        <f>VLOOKUP(F124,'PIB Municipios 2018'!F124:$AQ$132,34,FALSE)</f>
        <v>16.245743350645181</v>
      </c>
      <c r="T124" s="138">
        <f t="shared" si="3"/>
        <v>630.25316519558601</v>
      </c>
      <c r="U124" s="138">
        <f t="shared" si="4"/>
        <v>4.8820769363333858E-3</v>
      </c>
      <c r="V124" s="137">
        <f>VLOOKUP(F124,'PIB Municipios 2018'!F124:$AQ$132,36,FALSE)</f>
        <v>62.348954618616716</v>
      </c>
      <c r="W124" s="138">
        <f>VLOOKUP(F124,'PIB Municipios 2018'!F124:$AQ$132,37,FALSE)</f>
        <v>692.60211981420275</v>
      </c>
      <c r="X124" s="139">
        <f t="shared" si="5"/>
        <v>4.8820769363333875E-3</v>
      </c>
    </row>
    <row r="125" spans="1:24" x14ac:dyDescent="0.3">
      <c r="A125" s="133" t="s">
        <v>19</v>
      </c>
      <c r="B125" s="73" t="s">
        <v>9</v>
      </c>
      <c r="C125" s="133" t="s">
        <v>66</v>
      </c>
      <c r="D125" s="109" t="s">
        <v>21</v>
      </c>
      <c r="E125" s="225" t="s">
        <v>478</v>
      </c>
      <c r="F125" s="134" t="s">
        <v>186</v>
      </c>
      <c r="G125" s="109" t="s">
        <v>312</v>
      </c>
      <c r="H125" s="137">
        <f>VLOOKUP(F125,'PIB Municipios 2018'!F125:$AQ$132,8,FALSE)</f>
        <v>47.342708163632089</v>
      </c>
      <c r="I125" s="137">
        <f>VLOOKUP(F125,'PIB Municipios 2018'!F125:$AQ$132,13,FALSE)</f>
        <v>20.774637241256297</v>
      </c>
      <c r="J125" s="137">
        <f>VLOOKUP(F125,'PIB Municipios 2018'!F125:$AQ$132,14,FALSE)</f>
        <v>5.6543277888325516</v>
      </c>
      <c r="K125" s="137">
        <f>VLOOKUP(F125,'PIB Municipios 2018'!F125:$AQ$132,17,FALSE)</f>
        <v>7.8273061006776112</v>
      </c>
      <c r="L125" s="137">
        <f>VLOOKUP(F125,'PIB Municipios 2018'!F125:$AQ$132,20,FALSE)</f>
        <v>34.016802443230013</v>
      </c>
      <c r="M125" s="137">
        <f>VLOOKUP(F125,'PIB Municipios 2018'!F125:$AQ$132,23,FALSE)</f>
        <v>34.139623642224336</v>
      </c>
      <c r="N125" s="137">
        <f>VLOOKUP(F125,'PIB Municipios 2018'!F125:$AQ$132,24,FALSE)</f>
        <v>5.2240461745677145</v>
      </c>
      <c r="O125" s="137">
        <f>VLOOKUP(F125,'PIB Municipios 2018'!F125:$AQ$132,25,FALSE)</f>
        <v>1.2508657529204337</v>
      </c>
      <c r="P125" s="137">
        <f>VLOOKUP(F125,'PIB Municipios 2018'!F125:$AQ$132,26,FALSE)</f>
        <v>13.167778421096594</v>
      </c>
      <c r="Q125" s="137">
        <f>VLOOKUP(F125,'PIB Municipios 2018'!F125:$AQ$132,27,FALSE)</f>
        <v>20.262783743362842</v>
      </c>
      <c r="R125" s="137">
        <f>VLOOKUP(F125,'PIB Municipios 2018'!F125:$AQ$132,31,FALSE)</f>
        <v>44.72761020548819</v>
      </c>
      <c r="S125" s="137">
        <f>VLOOKUP(F125,'PIB Municipios 2018'!F125:$AQ$132,34,FALSE)</f>
        <v>3.0980039551182688</v>
      </c>
      <c r="T125" s="138">
        <f t="shared" si="3"/>
        <v>237.48649363240693</v>
      </c>
      <c r="U125" s="138">
        <f t="shared" si="4"/>
        <v>1.8396215953848565E-3</v>
      </c>
      <c r="V125" s="137">
        <f>VLOOKUP(F125,'PIB Municipios 2018'!F125:$AQ$132,36,FALSE)</f>
        <v>23.493788578477496</v>
      </c>
      <c r="W125" s="138">
        <f>VLOOKUP(F125,'PIB Municipios 2018'!F125:$AQ$132,37,FALSE)</f>
        <v>260.98028221088447</v>
      </c>
      <c r="X125" s="139">
        <f t="shared" si="5"/>
        <v>1.8396215953848574E-3</v>
      </c>
    </row>
    <row r="126" spans="1:24" x14ac:dyDescent="0.3">
      <c r="A126" s="133" t="s">
        <v>19</v>
      </c>
      <c r="B126" s="73" t="s">
        <v>9</v>
      </c>
      <c r="C126" s="133" t="s">
        <v>66</v>
      </c>
      <c r="D126" s="109" t="s">
        <v>21</v>
      </c>
      <c r="E126" s="225" t="s">
        <v>485</v>
      </c>
      <c r="F126" s="134" t="s">
        <v>187</v>
      </c>
      <c r="G126" s="109" t="s">
        <v>313</v>
      </c>
      <c r="H126" s="137">
        <f>VLOOKUP(F126,'PIB Municipios 2018'!F126:$AQ$132,8,FALSE)</f>
        <v>403.8602609786418</v>
      </c>
      <c r="I126" s="137">
        <f>VLOOKUP(F126,'PIB Municipios 2018'!F126:$AQ$132,13,FALSE)</f>
        <v>0.20332830108156363</v>
      </c>
      <c r="J126" s="137">
        <f>VLOOKUP(F126,'PIB Municipios 2018'!F126:$AQ$132,14,FALSE)</f>
        <v>47.244718440231381</v>
      </c>
      <c r="K126" s="137">
        <f>VLOOKUP(F126,'PIB Municipios 2018'!F126:$AQ$132,17,FALSE)</f>
        <v>44.539483631937046</v>
      </c>
      <c r="L126" s="137">
        <f>VLOOKUP(F126,'PIB Municipios 2018'!F126:$AQ$132,20,FALSE)</f>
        <v>84.303127850511331</v>
      </c>
      <c r="M126" s="137">
        <f>VLOOKUP(F126,'PIB Municipios 2018'!F126:$AQ$132,23,FALSE)</f>
        <v>400.83153072667949</v>
      </c>
      <c r="N126" s="137">
        <f>VLOOKUP(F126,'PIB Municipios 2018'!F126:$AQ$132,24,FALSE)</f>
        <v>49.569530677129116</v>
      </c>
      <c r="O126" s="137">
        <f>VLOOKUP(F126,'PIB Municipios 2018'!F126:$AQ$132,25,FALSE)</f>
        <v>23.436582762045106</v>
      </c>
      <c r="P126" s="137">
        <f>VLOOKUP(F126,'PIB Municipios 2018'!F126:$AQ$132,26,FALSE)</f>
        <v>111.58764115938827</v>
      </c>
      <c r="Q126" s="137">
        <f>VLOOKUP(F126,'PIB Municipios 2018'!F126:$AQ$132,27,FALSE)</f>
        <v>159.96861462336327</v>
      </c>
      <c r="R126" s="137">
        <f>VLOOKUP(F126,'PIB Municipios 2018'!F126:$AQ$132,31,FALSE)</f>
        <v>349.53548763093517</v>
      </c>
      <c r="S126" s="137">
        <f>VLOOKUP(F126,'PIB Municipios 2018'!F126:$AQ$132,34,FALSE)</f>
        <v>39.868307906882421</v>
      </c>
      <c r="T126" s="138">
        <f t="shared" si="3"/>
        <v>1714.9486146888262</v>
      </c>
      <c r="U126" s="138">
        <f t="shared" si="4"/>
        <v>1.3284361810655839E-2</v>
      </c>
      <c r="V126" s="137">
        <f>VLOOKUP(F126,'PIB Municipios 2018'!F126:$AQ$132,36,FALSE)</f>
        <v>169.65444880758537</v>
      </c>
      <c r="W126" s="138">
        <f>VLOOKUP(F126,'PIB Municipios 2018'!F126:$AQ$132,37,FALSE)</f>
        <v>1884.6030634964111</v>
      </c>
      <c r="X126" s="139">
        <f t="shared" si="5"/>
        <v>1.3284361810655841E-2</v>
      </c>
    </row>
    <row r="127" spans="1:24" x14ac:dyDescent="0.3">
      <c r="A127" s="133" t="s">
        <v>19</v>
      </c>
      <c r="B127" s="73" t="s">
        <v>9</v>
      </c>
      <c r="C127" s="133" t="s">
        <v>67</v>
      </c>
      <c r="D127" s="110" t="s">
        <v>5</v>
      </c>
      <c r="E127" s="225" t="s">
        <v>478</v>
      </c>
      <c r="F127" s="134" t="s">
        <v>188</v>
      </c>
      <c r="G127" s="109" t="s">
        <v>314</v>
      </c>
      <c r="H127" s="137">
        <f>VLOOKUP(F127,'PIB Municipios 2018'!F127:$AQ$132,8,FALSE)</f>
        <v>47.405470743158297</v>
      </c>
      <c r="I127" s="137">
        <f>VLOOKUP(F127,'PIB Municipios 2018'!F127:$AQ$132,13,FALSE)</f>
        <v>0</v>
      </c>
      <c r="J127" s="137">
        <f>VLOOKUP(F127,'PIB Municipios 2018'!F127:$AQ$132,14,FALSE)</f>
        <v>9.3086566041087551</v>
      </c>
      <c r="K127" s="137">
        <f>VLOOKUP(F127,'PIB Municipios 2018'!F127:$AQ$132,17,FALSE)</f>
        <v>6.8534193368989769</v>
      </c>
      <c r="L127" s="137">
        <f>VLOOKUP(F127,'PIB Municipios 2018'!F127:$AQ$132,20,FALSE)</f>
        <v>18.583256781584694</v>
      </c>
      <c r="M127" s="137">
        <f>VLOOKUP(F127,'PIB Municipios 2018'!F127:$AQ$132,23,FALSE)</f>
        <v>79.621559627352951</v>
      </c>
      <c r="N127" s="137">
        <f>VLOOKUP(F127,'PIB Municipios 2018'!F127:$AQ$132,24,FALSE)</f>
        <v>9.3719969715415505</v>
      </c>
      <c r="O127" s="137">
        <f>VLOOKUP(F127,'PIB Municipios 2018'!F127:$AQ$132,25,FALSE)</f>
        <v>2.0694855646696961</v>
      </c>
      <c r="P127" s="137">
        <f>VLOOKUP(F127,'PIB Municipios 2018'!F127:$AQ$132,26,FALSE)</f>
        <v>23.472665176182502</v>
      </c>
      <c r="Q127" s="137">
        <f>VLOOKUP(F127,'PIB Municipios 2018'!F127:$AQ$132,27,FALSE)</f>
        <v>32.616935185439552</v>
      </c>
      <c r="R127" s="137">
        <f>VLOOKUP(F127,'PIB Municipios 2018'!F127:$AQ$132,31,FALSE)</f>
        <v>77.981488348988449</v>
      </c>
      <c r="S127" s="137">
        <f>VLOOKUP(F127,'PIB Municipios 2018'!F127:$AQ$132,34,FALSE)</f>
        <v>12.703730433851543</v>
      </c>
      <c r="T127" s="138">
        <f t="shared" si="3"/>
        <v>319.98866477377703</v>
      </c>
      <c r="U127" s="138">
        <f t="shared" si="4"/>
        <v>2.4787012052456302E-3</v>
      </c>
      <c r="V127" s="137">
        <f>VLOOKUP(F127,'PIB Municipios 2018'!F127:$AQ$132,36,FALSE)</f>
        <v>31.655467739318073</v>
      </c>
      <c r="W127" s="138">
        <f>VLOOKUP(F127,'PIB Municipios 2018'!F127:$AQ$132,37,FALSE)</f>
        <v>351.64413251309503</v>
      </c>
      <c r="X127" s="139">
        <f t="shared" si="5"/>
        <v>2.4787012052456302E-3</v>
      </c>
    </row>
    <row r="128" spans="1:24" x14ac:dyDescent="0.3">
      <c r="A128" s="133" t="s">
        <v>19</v>
      </c>
      <c r="B128" s="73" t="s">
        <v>9</v>
      </c>
      <c r="C128" s="133" t="s">
        <v>67</v>
      </c>
      <c r="D128" s="110" t="s">
        <v>5</v>
      </c>
      <c r="E128" s="225" t="s">
        <v>478</v>
      </c>
      <c r="F128" s="134" t="s">
        <v>189</v>
      </c>
      <c r="G128" s="109" t="s">
        <v>315</v>
      </c>
      <c r="H128" s="137">
        <f>VLOOKUP(F128,'PIB Municipios 2018'!F128:$AQ$132,8,FALSE)</f>
        <v>95.655821304820179</v>
      </c>
      <c r="I128" s="137">
        <f>VLOOKUP(F128,'PIB Municipios 2018'!F128:$AQ$132,13,FALSE)</f>
        <v>0</v>
      </c>
      <c r="J128" s="137">
        <f>VLOOKUP(F128,'PIB Municipios 2018'!F128:$AQ$132,14,FALSE)</f>
        <v>18.763025666099509</v>
      </c>
      <c r="K128" s="137">
        <f>VLOOKUP(F128,'PIB Municipios 2018'!F128:$AQ$132,17,FALSE)</f>
        <v>26.093169288739531</v>
      </c>
      <c r="L128" s="137">
        <f>VLOOKUP(F128,'PIB Municipios 2018'!F128:$AQ$132,20,FALSE)</f>
        <v>31.433936533339338</v>
      </c>
      <c r="M128" s="137">
        <f>VLOOKUP(F128,'PIB Municipios 2018'!F128:$AQ$132,23,FALSE)</f>
        <v>94.093986556553787</v>
      </c>
      <c r="N128" s="137">
        <f>VLOOKUP(F128,'PIB Municipios 2018'!F128:$AQ$132,24,FALSE)</f>
        <v>13.476300376652528</v>
      </c>
      <c r="O128" s="137">
        <f>VLOOKUP(F128,'PIB Municipios 2018'!F128:$AQ$132,25,FALSE)</f>
        <v>3.2198179126412345</v>
      </c>
      <c r="P128" s="137">
        <f>VLOOKUP(F128,'PIB Municipios 2018'!F128:$AQ$132,26,FALSE)</f>
        <v>36.54321619446916</v>
      </c>
      <c r="Q128" s="137">
        <f>VLOOKUP(F128,'PIB Municipios 2018'!F128:$AQ$132,27,FALSE)</f>
        <v>49.486524473826677</v>
      </c>
      <c r="R128" s="137">
        <f>VLOOKUP(F128,'PIB Municipios 2018'!F128:$AQ$132,31,FALSE)</f>
        <v>119.84646403396029</v>
      </c>
      <c r="S128" s="137">
        <f>VLOOKUP(F128,'PIB Municipios 2018'!F128:$AQ$132,34,FALSE)</f>
        <v>15.489428525545339</v>
      </c>
      <c r="T128" s="138">
        <f t="shared" si="3"/>
        <v>504.10169086664757</v>
      </c>
      <c r="U128" s="138">
        <f t="shared" si="4"/>
        <v>3.9048804106885881E-3</v>
      </c>
      <c r="V128" s="137">
        <f>VLOOKUP(F128,'PIB Municipios 2018'!F128:$AQ$132,36,FALSE)</f>
        <v>49.869187784656098</v>
      </c>
      <c r="W128" s="138">
        <f>VLOOKUP(F128,'PIB Municipios 2018'!F128:$AQ$132,37,FALSE)</f>
        <v>553.97087865130368</v>
      </c>
      <c r="X128" s="139">
        <f t="shared" si="5"/>
        <v>3.9048804106885894E-3</v>
      </c>
    </row>
    <row r="129" spans="1:24" x14ac:dyDescent="0.3">
      <c r="A129" s="133" t="s">
        <v>19</v>
      </c>
      <c r="B129" s="73" t="s">
        <v>9</v>
      </c>
      <c r="C129" s="133" t="s">
        <v>67</v>
      </c>
      <c r="D129" s="110" t="s">
        <v>5</v>
      </c>
      <c r="E129" s="225" t="s">
        <v>478</v>
      </c>
      <c r="F129" s="134" t="s">
        <v>190</v>
      </c>
      <c r="G129" s="109" t="s">
        <v>316</v>
      </c>
      <c r="H129" s="137">
        <f>VLOOKUP(F129,'PIB Municipios 2018'!F129:$AQ$132,8,FALSE)</f>
        <v>26.16023851436136</v>
      </c>
      <c r="I129" s="137">
        <f>VLOOKUP(F129,'PIB Municipios 2018'!F129:$AQ$132,13,FALSE)</f>
        <v>0</v>
      </c>
      <c r="J129" s="137">
        <f>VLOOKUP(F129,'PIB Municipios 2018'!F129:$AQ$132,14,FALSE)</f>
        <v>5.8753922119462594</v>
      </c>
      <c r="K129" s="137">
        <f>VLOOKUP(F129,'PIB Municipios 2018'!F129:$AQ$132,17,FALSE)</f>
        <v>8.3495923624626567</v>
      </c>
      <c r="L129" s="137">
        <f>VLOOKUP(F129,'PIB Municipios 2018'!F129:$AQ$132,20,FALSE)</f>
        <v>23.679765511131791</v>
      </c>
      <c r="M129" s="137">
        <f>VLOOKUP(F129,'PIB Municipios 2018'!F129:$AQ$132,23,FALSE)</f>
        <v>35.894324688384728</v>
      </c>
      <c r="N129" s="137">
        <f>VLOOKUP(F129,'PIB Municipios 2018'!F129:$AQ$132,24,FALSE)</f>
        <v>6.0435238084231466</v>
      </c>
      <c r="O129" s="137">
        <f>VLOOKUP(F129,'PIB Municipios 2018'!F129:$AQ$132,25,FALSE)</f>
        <v>0.41598491998119513</v>
      </c>
      <c r="P129" s="137">
        <f>VLOOKUP(F129,'PIB Municipios 2018'!F129:$AQ$132,26,FALSE)</f>
        <v>16.227424070108075</v>
      </c>
      <c r="Q129" s="137">
        <f>VLOOKUP(F129,'PIB Municipios 2018'!F129:$AQ$132,27,FALSE)</f>
        <v>20.270597691101173</v>
      </c>
      <c r="R129" s="137">
        <f>VLOOKUP(F129,'PIB Municipios 2018'!F129:$AQ$132,31,FALSE)</f>
        <v>55.545499946685126</v>
      </c>
      <c r="S129" s="137">
        <f>VLOOKUP(F129,'PIB Municipios 2018'!F129:$AQ$132,34,FALSE)</f>
        <v>3.2217898329638039</v>
      </c>
      <c r="T129" s="138">
        <f t="shared" si="3"/>
        <v>201.68413355754933</v>
      </c>
      <c r="U129" s="138">
        <f t="shared" si="4"/>
        <v>1.5622887932028584E-3</v>
      </c>
      <c r="V129" s="137">
        <f>VLOOKUP(F129,'PIB Municipios 2018'!F129:$AQ$132,36,FALSE)</f>
        <v>19.951974198451428</v>
      </c>
      <c r="W129" s="138">
        <f>VLOOKUP(F129,'PIB Municipios 2018'!F129:$AQ$132,37,FALSE)</f>
        <v>221.63610775600077</v>
      </c>
      <c r="X129" s="139">
        <f t="shared" si="5"/>
        <v>1.5622887932028591E-3</v>
      </c>
    </row>
    <row r="130" spans="1:24" x14ac:dyDescent="0.3">
      <c r="A130" s="133" t="s">
        <v>19</v>
      </c>
      <c r="B130" s="73" t="s">
        <v>9</v>
      </c>
      <c r="C130" s="133" t="s">
        <v>67</v>
      </c>
      <c r="D130" s="110" t="s">
        <v>5</v>
      </c>
      <c r="E130" s="225" t="s">
        <v>478</v>
      </c>
      <c r="F130" s="134" t="s">
        <v>191</v>
      </c>
      <c r="G130" s="109" t="s">
        <v>317</v>
      </c>
      <c r="H130" s="137">
        <f>VLOOKUP(F130,'PIB Municipios 2018'!F130:$AQ$132,8,FALSE)</f>
        <v>42.220710387900525</v>
      </c>
      <c r="I130" s="137">
        <f>VLOOKUP(F130,'PIB Municipios 2018'!F130:$AQ$132,13,FALSE)</f>
        <v>0</v>
      </c>
      <c r="J130" s="137">
        <f>VLOOKUP(F130,'PIB Municipios 2018'!F130:$AQ$132,14,FALSE)</f>
        <v>9.7121355209230007</v>
      </c>
      <c r="K130" s="137">
        <f>VLOOKUP(F130,'PIB Municipios 2018'!F130:$AQ$132,17,FALSE)</f>
        <v>9.0727553422364231</v>
      </c>
      <c r="L130" s="137">
        <f>VLOOKUP(F130,'PIB Municipios 2018'!F130:$AQ$132,20,FALSE)</f>
        <v>9.476386592331151</v>
      </c>
      <c r="M130" s="137">
        <f>VLOOKUP(F130,'PIB Municipios 2018'!F130:$AQ$132,23,FALSE)</f>
        <v>90.441206525711152</v>
      </c>
      <c r="N130" s="137">
        <f>VLOOKUP(F130,'PIB Municipios 2018'!F130:$AQ$132,24,FALSE)</f>
        <v>9.7926895701483598</v>
      </c>
      <c r="O130" s="137">
        <f>VLOOKUP(F130,'PIB Municipios 2018'!F130:$AQ$132,25,FALSE)</f>
        <v>1.4386961314489508</v>
      </c>
      <c r="P130" s="137">
        <f>VLOOKUP(F130,'PIB Municipios 2018'!F130:$AQ$132,26,FALSE)</f>
        <v>23.220611494306912</v>
      </c>
      <c r="Q130" s="137">
        <f>VLOOKUP(F130,'PIB Municipios 2018'!F130:$AQ$132,27,FALSE)</f>
        <v>33.301796251920749</v>
      </c>
      <c r="R130" s="137">
        <f>VLOOKUP(F130,'PIB Municipios 2018'!F130:$AQ$132,31,FALSE)</f>
        <v>77.215788132747349</v>
      </c>
      <c r="S130" s="137">
        <f>VLOOKUP(F130,'PIB Municipios 2018'!F130:$AQ$132,34,FALSE)</f>
        <v>4.6797604774340797</v>
      </c>
      <c r="T130" s="138">
        <f t="shared" si="3"/>
        <v>310.57253642710867</v>
      </c>
      <c r="U130" s="138">
        <f t="shared" si="4"/>
        <v>2.4057618444150363E-3</v>
      </c>
      <c r="V130" s="137">
        <f>VLOOKUP(F130,'PIB Municipios 2018'!F130:$AQ$132,36,FALSE)</f>
        <v>30.723959908195479</v>
      </c>
      <c r="W130" s="138">
        <f>VLOOKUP(F130,'PIB Municipios 2018'!F130:$AQ$132,37,FALSE)</f>
        <v>341.29649633530414</v>
      </c>
      <c r="X130" s="139">
        <f t="shared" si="5"/>
        <v>2.4057618444150372E-3</v>
      </c>
    </row>
    <row r="131" spans="1:24" x14ac:dyDescent="0.3">
      <c r="A131" s="133" t="s">
        <v>19</v>
      </c>
      <c r="B131" s="73" t="s">
        <v>9</v>
      </c>
      <c r="C131" s="133" t="s">
        <v>68</v>
      </c>
      <c r="D131" s="110" t="s">
        <v>42</v>
      </c>
      <c r="E131" s="225" t="s">
        <v>478</v>
      </c>
      <c r="F131" s="134" t="s">
        <v>192</v>
      </c>
      <c r="G131" s="109" t="s">
        <v>318</v>
      </c>
      <c r="H131" s="137">
        <f>VLOOKUP(F131,'PIB Municipios 2018'!F131:$AQ$132,8,FALSE)</f>
        <v>1.467015317616392</v>
      </c>
      <c r="I131" s="137">
        <f>VLOOKUP(F131,'PIB Municipios 2018'!F131:$AQ$132,13,FALSE)</f>
        <v>0</v>
      </c>
      <c r="J131" s="137">
        <f>VLOOKUP(F131,'PIB Municipios 2018'!F131:$AQ$132,14,FALSE)</f>
        <v>0.52441018671762829</v>
      </c>
      <c r="K131" s="137">
        <f>VLOOKUP(F131,'PIB Municipios 2018'!F131:$AQ$132,17,FALSE)</f>
        <v>0.84775737806541862</v>
      </c>
      <c r="L131" s="137">
        <f>VLOOKUP(F131,'PIB Municipios 2018'!F131:$AQ$132,20,FALSE)</f>
        <v>0.8786321760804795</v>
      </c>
      <c r="M131" s="137">
        <f>VLOOKUP(F131,'PIB Municipios 2018'!F131:$AQ$132,23,FALSE)</f>
        <v>5.2151295071013788</v>
      </c>
      <c r="N131" s="137">
        <f>VLOOKUP(F131,'PIB Municipios 2018'!F131:$AQ$132,24,FALSE)</f>
        <v>1.410265958521576</v>
      </c>
      <c r="O131" s="137">
        <f>VLOOKUP(F131,'PIB Municipios 2018'!F131:$AQ$132,25,FALSE)</f>
        <v>9.3072256256296809E-2</v>
      </c>
      <c r="P131" s="137">
        <f>VLOOKUP(F131,'PIB Municipios 2018'!F131:$AQ$132,26,FALSE)</f>
        <v>2.9147304095404292</v>
      </c>
      <c r="Q131" s="137">
        <f>VLOOKUP(F131,'PIB Municipios 2018'!F131:$AQ$132,27,FALSE)</f>
        <v>4.5550344969701291</v>
      </c>
      <c r="R131" s="137">
        <f>VLOOKUP(F131,'PIB Municipios 2018'!F131:$AQ$132,31,FALSE)</f>
        <v>13.517237714709003</v>
      </c>
      <c r="S131" s="137">
        <f>VLOOKUP(F131,'PIB Municipios 2018'!F131:$AQ$132,34,FALSE)</f>
        <v>1.7242447741057507</v>
      </c>
      <c r="T131" s="138">
        <f t="shared" si="3"/>
        <v>33.14753017568448</v>
      </c>
      <c r="U131" s="138">
        <f t="shared" si="4"/>
        <v>2.5676791724941821E-4</v>
      </c>
      <c r="V131" s="137">
        <f>VLOOKUP(F131,'PIB Municipios 2018'!F131:$AQ$132,36,FALSE)</f>
        <v>3.279180444895692</v>
      </c>
      <c r="W131" s="138">
        <f>VLOOKUP(F131,'PIB Municipios 2018'!F131:$AQ$132,37,FALSE)</f>
        <v>36.426710620580174</v>
      </c>
      <c r="X131" s="139">
        <f t="shared" si="5"/>
        <v>2.5676791724941832E-4</v>
      </c>
    </row>
    <row r="132" spans="1:24" ht="15" thickBot="1" x14ac:dyDescent="0.35">
      <c r="A132" s="145" t="s">
        <v>19</v>
      </c>
      <c r="B132" s="108" t="s">
        <v>9</v>
      </c>
      <c r="C132" s="145" t="s">
        <v>68</v>
      </c>
      <c r="D132" s="146" t="s">
        <v>42</v>
      </c>
      <c r="E132" s="225" t="s">
        <v>478</v>
      </c>
      <c r="F132" s="147" t="s">
        <v>193</v>
      </c>
      <c r="G132" s="148" t="s">
        <v>319</v>
      </c>
      <c r="H132" s="149">
        <f>VLOOKUP(F132,'PIB Municipios 2018'!F132:$AQ$132,8,FALSE)</f>
        <v>23.960004280574417</v>
      </c>
      <c r="I132" s="149">
        <f>VLOOKUP(F132,'PIB Municipios 2018'!F132:$AQ$132,13,FALSE)</f>
        <v>9.502342650164336E-3</v>
      </c>
      <c r="J132" s="149">
        <f>VLOOKUP(F132,'PIB Municipios 2018'!F132:$AQ$132,14,FALSE)</f>
        <v>1.8738736717884878</v>
      </c>
      <c r="K132" s="149">
        <f>VLOOKUP(F132,'PIB Municipios 2018'!F132:$AQ$132,17,FALSE)</f>
        <v>1.4316650115955978</v>
      </c>
      <c r="L132" s="149">
        <f>VLOOKUP(F132,'PIB Municipios 2018'!F132:$AQ$132,20,FALSE)</f>
        <v>13.965839710958544</v>
      </c>
      <c r="M132" s="149">
        <f>VLOOKUP(F132,'PIB Municipios 2018'!F132:$AQ$132,23,FALSE)</f>
        <v>14.809037497539592</v>
      </c>
      <c r="N132" s="149">
        <f>VLOOKUP(F132,'PIB Municipios 2018'!F132:$AQ$132,24,FALSE)</f>
        <v>2.4972607280816836</v>
      </c>
      <c r="O132" s="149">
        <f>VLOOKUP(F132,'PIB Municipios 2018'!F132:$AQ$132,25,FALSE)</f>
        <v>6.7291678232252156E-2</v>
      </c>
      <c r="P132" s="149">
        <f>VLOOKUP(F132,'PIB Municipios 2018'!F132:$AQ$132,26,FALSE)</f>
        <v>6.4091605823148337</v>
      </c>
      <c r="Q132" s="149">
        <f>VLOOKUP(F132,'PIB Municipios 2018'!F132:$AQ$132,27,FALSE)</f>
        <v>9.5292776064445945</v>
      </c>
      <c r="R132" s="149">
        <f>VLOOKUP(F132,'PIB Municipios 2018'!F132:$AQ$132,31,FALSE)</f>
        <v>24.498990139772282</v>
      </c>
      <c r="S132" s="149">
        <f>VLOOKUP(F132,'PIB Municipios 2018'!F132:$AQ$132,34,FALSE)</f>
        <v>3.0819281400281868</v>
      </c>
      <c r="T132" s="150">
        <f t="shared" si="3"/>
        <v>102.13383138998064</v>
      </c>
      <c r="U132" s="150">
        <f t="shared" si="4"/>
        <v>7.9115068385836556E-4</v>
      </c>
      <c r="V132" s="149">
        <f>VLOOKUP(F132,'PIB Municipios 2018'!F132:$AQ$132,36,FALSE)</f>
        <v>10.10377729143684</v>
      </c>
      <c r="W132" s="150">
        <f>VLOOKUP(F132,'PIB Municipios 2018'!F132:$AQ$132,37,FALSE)</f>
        <v>112.23760868141747</v>
      </c>
      <c r="X132" s="151">
        <f t="shared" si="5"/>
        <v>7.9115068385836567E-4</v>
      </c>
    </row>
    <row r="133" spans="1:24" ht="15" thickBot="1" x14ac:dyDescent="0.35">
      <c r="A133" s="290" t="s">
        <v>330</v>
      </c>
      <c r="B133" s="291"/>
      <c r="C133" s="291"/>
      <c r="D133" s="291"/>
      <c r="E133" s="291"/>
      <c r="F133" s="291"/>
      <c r="G133" s="291"/>
      <c r="H133" s="152">
        <f t="shared" ref="H133:X133" si="6">SUM(H8:H132)</f>
        <v>8052.4611792301157</v>
      </c>
      <c r="I133" s="152">
        <f t="shared" si="6"/>
        <v>2679.8540738414763</v>
      </c>
      <c r="J133" s="152">
        <f t="shared" si="6"/>
        <v>21041.400477325904</v>
      </c>
      <c r="K133" s="152">
        <f t="shared" si="6"/>
        <v>6426.6237704177493</v>
      </c>
      <c r="L133" s="152">
        <f t="shared" si="6"/>
        <v>10852.677891352439</v>
      </c>
      <c r="M133" s="152">
        <f t="shared" si="6"/>
        <v>24186.846796748498</v>
      </c>
      <c r="N133" s="152">
        <f t="shared" si="6"/>
        <v>4131.8305783001888</v>
      </c>
      <c r="O133" s="152">
        <f t="shared" si="6"/>
        <v>6765.2541451001989</v>
      </c>
      <c r="P133" s="152">
        <f t="shared" si="6"/>
        <v>12469.746943573151</v>
      </c>
      <c r="Q133" s="152">
        <f t="shared" si="6"/>
        <v>12665.521037757202</v>
      </c>
      <c r="R133" s="152">
        <f t="shared" si="6"/>
        <v>16505.024747689422</v>
      </c>
      <c r="S133" s="152">
        <f t="shared" si="6"/>
        <v>3318.0539499963006</v>
      </c>
      <c r="T133" s="152">
        <f t="shared" si="6"/>
        <v>129095.29559133262</v>
      </c>
      <c r="U133" s="153">
        <f t="shared" si="6"/>
        <v>0.99999999999999989</v>
      </c>
      <c r="V133" s="152">
        <f t="shared" si="6"/>
        <v>12770.989771710363</v>
      </c>
      <c r="W133" s="152">
        <f t="shared" si="6"/>
        <v>141866.28536304293</v>
      </c>
      <c r="X133" s="154">
        <f t="shared" si="6"/>
        <v>1.0000000000000002</v>
      </c>
    </row>
    <row r="136" spans="1:24" x14ac:dyDescent="0.3">
      <c r="F136" s="299" t="s">
        <v>462</v>
      </c>
      <c r="G136" s="299"/>
      <c r="H136" s="299"/>
      <c r="I136" s="299"/>
      <c r="J136" s="299"/>
      <c r="K136" s="299"/>
      <c r="L136" s="299"/>
      <c r="M136" s="299"/>
      <c r="N136" s="299"/>
      <c r="O136" s="299"/>
      <c r="P136" s="299"/>
      <c r="Q136" s="299"/>
      <c r="R136" s="299"/>
      <c r="S136" s="299"/>
      <c r="T136" s="299"/>
      <c r="U136" s="299"/>
      <c r="V136" s="299"/>
      <c r="W136" s="299"/>
      <c r="X136" s="299"/>
    </row>
    <row r="137" spans="1:24" x14ac:dyDescent="0.3">
      <c r="F137" s="300" t="s">
        <v>522</v>
      </c>
      <c r="G137" s="300"/>
      <c r="H137" s="300"/>
      <c r="I137" s="300"/>
      <c r="J137" s="300"/>
      <c r="K137" s="300"/>
      <c r="L137" s="300"/>
      <c r="M137" s="300"/>
      <c r="N137" s="300"/>
      <c r="O137" s="300"/>
      <c r="P137" s="300"/>
      <c r="Q137" s="300"/>
      <c r="R137" s="300"/>
      <c r="S137" s="300"/>
      <c r="T137" s="300"/>
      <c r="U137" s="300"/>
      <c r="V137" s="300"/>
      <c r="W137" s="300"/>
      <c r="X137" s="300"/>
    </row>
    <row r="138" spans="1:24" x14ac:dyDescent="0.3">
      <c r="F138" s="300" t="s">
        <v>322</v>
      </c>
      <c r="G138" s="300"/>
      <c r="H138" s="300"/>
      <c r="I138" s="300"/>
      <c r="J138" s="300"/>
      <c r="K138" s="300"/>
      <c r="L138" s="300"/>
      <c r="M138" s="300"/>
      <c r="N138" s="300"/>
      <c r="O138" s="300"/>
      <c r="P138" s="300"/>
      <c r="Q138" s="300"/>
      <c r="R138" s="300"/>
      <c r="S138" s="300"/>
      <c r="T138" s="300"/>
      <c r="U138" s="300"/>
      <c r="V138" s="300"/>
      <c r="W138" s="300"/>
      <c r="X138" s="300"/>
    </row>
    <row r="139" spans="1:24" ht="15" thickBot="1" x14ac:dyDescent="0.35">
      <c r="F139" s="300" t="s">
        <v>402</v>
      </c>
      <c r="G139" s="300"/>
      <c r="H139" s="300"/>
      <c r="I139" s="300"/>
      <c r="J139" s="300"/>
      <c r="K139" s="300"/>
      <c r="L139" s="300"/>
      <c r="M139" s="300"/>
      <c r="N139" s="300"/>
      <c r="O139" s="300"/>
      <c r="P139" s="300"/>
      <c r="Q139" s="300"/>
      <c r="R139" s="300"/>
      <c r="S139" s="300"/>
      <c r="T139" s="300"/>
      <c r="U139" s="300"/>
      <c r="V139" s="300"/>
      <c r="W139" s="300"/>
      <c r="X139" s="300"/>
    </row>
    <row r="140" spans="1:24" ht="276.60000000000002" thickBot="1" x14ac:dyDescent="0.35">
      <c r="F140" s="88" t="s">
        <v>43</v>
      </c>
      <c r="G140" s="89" t="s">
        <v>20</v>
      </c>
      <c r="H140" s="91" t="s">
        <v>329</v>
      </c>
      <c r="I140" s="91" t="s">
        <v>359</v>
      </c>
      <c r="J140" s="91" t="s">
        <v>344</v>
      </c>
      <c r="K140" s="91" t="s">
        <v>345</v>
      </c>
      <c r="L140" s="91" t="s">
        <v>346</v>
      </c>
      <c r="M140" s="91" t="s">
        <v>347</v>
      </c>
      <c r="N140" s="91" t="s">
        <v>348</v>
      </c>
      <c r="O140" s="91" t="s">
        <v>349</v>
      </c>
      <c r="P140" s="91" t="s">
        <v>350</v>
      </c>
      <c r="Q140" s="91" t="s">
        <v>351</v>
      </c>
      <c r="R140" s="91" t="s">
        <v>355</v>
      </c>
      <c r="S140" s="91" t="s">
        <v>358</v>
      </c>
      <c r="T140" s="91" t="s">
        <v>443</v>
      </c>
      <c r="U140" s="91" t="s">
        <v>440</v>
      </c>
      <c r="V140" s="91" t="s">
        <v>342</v>
      </c>
      <c r="W140" s="91" t="s">
        <v>441</v>
      </c>
      <c r="X140" s="144" t="s">
        <v>442</v>
      </c>
    </row>
    <row r="141" spans="1:24" x14ac:dyDescent="0.3">
      <c r="F141" s="82" t="s">
        <v>44</v>
      </c>
      <c r="G141" s="111" t="s">
        <v>21</v>
      </c>
      <c r="H141" s="141">
        <f t="shared" ref="H141:S150" si="7">SUMIF($C$8:$C$132,$F141,H$8:H$132)</f>
        <v>122.56958896264807</v>
      </c>
      <c r="I141" s="141">
        <f t="shared" si="7"/>
        <v>9.1088019168262502</v>
      </c>
      <c r="J141" s="141">
        <f t="shared" si="7"/>
        <v>7397.8161958151895</v>
      </c>
      <c r="K141" s="141">
        <f t="shared" si="7"/>
        <v>1694.2306136745431</v>
      </c>
      <c r="L141" s="141">
        <f t="shared" si="7"/>
        <v>6564.5704983832629</v>
      </c>
      <c r="M141" s="141">
        <f t="shared" si="7"/>
        <v>11761.074825008171</v>
      </c>
      <c r="N141" s="141">
        <f t="shared" si="7"/>
        <v>1948.2175613566146</v>
      </c>
      <c r="O141" s="141">
        <f t="shared" si="7"/>
        <v>5428.1496940445531</v>
      </c>
      <c r="P141" s="141">
        <f t="shared" si="7"/>
        <v>6074.5062291664863</v>
      </c>
      <c r="Q141" s="141">
        <f t="shared" si="7"/>
        <v>6090.5347289482888</v>
      </c>
      <c r="R141" s="141">
        <f t="shared" si="7"/>
        <v>7836.9481482854717</v>
      </c>
      <c r="S141" s="141">
        <f t="shared" si="7"/>
        <v>1711.7096240375899</v>
      </c>
      <c r="T141" s="142">
        <f>SUM(H141:S141)</f>
        <v>56639.43650959964</v>
      </c>
      <c r="U141" s="157">
        <f>T141/$T$166</f>
        <v>0.43874128991422651</v>
      </c>
      <c r="V141" s="141">
        <f t="shared" ref="V141:V165" si="8">SUMIF($C$8:$C$132,$F141,V$8:V$132)</f>
        <v>5603.1605259215985</v>
      </c>
      <c r="W141" s="142">
        <f>V141+T141</f>
        <v>62242.597035521241</v>
      </c>
      <c r="X141" s="158">
        <f>W141/$W$166</f>
        <v>0.43874128991422667</v>
      </c>
    </row>
    <row r="142" spans="1:24" x14ac:dyDescent="0.3">
      <c r="F142" s="79" t="s">
        <v>45</v>
      </c>
      <c r="G142" s="109" t="s">
        <v>22</v>
      </c>
      <c r="H142" s="137">
        <f t="shared" si="7"/>
        <v>519.32431450933257</v>
      </c>
      <c r="I142" s="137">
        <f t="shared" si="7"/>
        <v>24.322652171910583</v>
      </c>
      <c r="J142" s="137">
        <f t="shared" si="7"/>
        <v>3879.1145862362805</v>
      </c>
      <c r="K142" s="137">
        <f t="shared" si="7"/>
        <v>582.55753907310407</v>
      </c>
      <c r="L142" s="137">
        <f t="shared" si="7"/>
        <v>434.75628495094168</v>
      </c>
      <c r="M142" s="137">
        <f t="shared" si="7"/>
        <v>2744.2052580111085</v>
      </c>
      <c r="N142" s="137">
        <f t="shared" si="7"/>
        <v>468.41486576179847</v>
      </c>
      <c r="O142" s="137">
        <f t="shared" si="7"/>
        <v>247.31055785429382</v>
      </c>
      <c r="P142" s="137">
        <f t="shared" si="7"/>
        <v>1072.1052062255133</v>
      </c>
      <c r="Q142" s="137">
        <f t="shared" si="7"/>
        <v>1248.7303178766265</v>
      </c>
      <c r="R142" s="137">
        <f t="shared" si="7"/>
        <v>1322.337799856015</v>
      </c>
      <c r="S142" s="137">
        <f t="shared" si="7"/>
        <v>294.15691894909355</v>
      </c>
      <c r="T142" s="138">
        <f t="shared" ref="T142:T165" si="9">SUM(H142:S142)</f>
        <v>12837.336301476018</v>
      </c>
      <c r="U142" s="155">
        <f t="shared" ref="U142:U165" si="10">T142/$T$166</f>
        <v>9.9440775457180233E-2</v>
      </c>
      <c r="V142" s="137">
        <f t="shared" si="8"/>
        <v>1269.9571262545953</v>
      </c>
      <c r="W142" s="138">
        <f t="shared" ref="W142:W165" si="11">V142+T142</f>
        <v>14107.293427730614</v>
      </c>
      <c r="X142" s="156">
        <f t="shared" ref="X142:X165" si="12">W142/$W$166</f>
        <v>9.9440775457180261E-2</v>
      </c>
    </row>
    <row r="143" spans="1:24" x14ac:dyDescent="0.3">
      <c r="F143" s="79" t="s">
        <v>46</v>
      </c>
      <c r="G143" s="109" t="s">
        <v>23</v>
      </c>
      <c r="H143" s="137">
        <f t="shared" si="7"/>
        <v>54.975370347164407</v>
      </c>
      <c r="I143" s="137">
        <f t="shared" si="7"/>
        <v>0.41392895742375546</v>
      </c>
      <c r="J143" s="137">
        <f t="shared" si="7"/>
        <v>5211.2211535676397</v>
      </c>
      <c r="K143" s="137">
        <f t="shared" si="7"/>
        <v>623.44923233586462</v>
      </c>
      <c r="L143" s="137">
        <f t="shared" si="7"/>
        <v>1088.0880338129416</v>
      </c>
      <c r="M143" s="137">
        <f t="shared" si="7"/>
        <v>3421.8612157500693</v>
      </c>
      <c r="N143" s="137">
        <f t="shared" si="7"/>
        <v>634.10245706268006</v>
      </c>
      <c r="O143" s="137">
        <f t="shared" si="7"/>
        <v>484.0030743883147</v>
      </c>
      <c r="P143" s="137">
        <f t="shared" si="7"/>
        <v>1696.9140471282378</v>
      </c>
      <c r="Q143" s="137">
        <f t="shared" si="7"/>
        <v>1666.4970463516802</v>
      </c>
      <c r="R143" s="137">
        <f t="shared" si="7"/>
        <v>1591.0414047719878</v>
      </c>
      <c r="S143" s="137">
        <f t="shared" si="7"/>
        <v>462.44963837000114</v>
      </c>
      <c r="T143" s="138">
        <f t="shared" si="9"/>
        <v>16935.016602844007</v>
      </c>
      <c r="U143" s="155">
        <f t="shared" si="10"/>
        <v>0.13118229076645774</v>
      </c>
      <c r="V143" s="137">
        <f t="shared" si="8"/>
        <v>1675.3276936079662</v>
      </c>
      <c r="W143" s="138">
        <f t="shared" si="11"/>
        <v>18610.344296451975</v>
      </c>
      <c r="X143" s="156">
        <f t="shared" si="12"/>
        <v>0.13118229076645777</v>
      </c>
    </row>
    <row r="144" spans="1:24" x14ac:dyDescent="0.3">
      <c r="F144" s="79" t="s">
        <v>47</v>
      </c>
      <c r="G144" s="109" t="s">
        <v>2</v>
      </c>
      <c r="H144" s="137">
        <f t="shared" si="7"/>
        <v>271.84390577004876</v>
      </c>
      <c r="I144" s="137">
        <f t="shared" si="7"/>
        <v>879.08474350497102</v>
      </c>
      <c r="J144" s="137">
        <f t="shared" si="7"/>
        <v>94.307627850598493</v>
      </c>
      <c r="K144" s="137">
        <f t="shared" si="7"/>
        <v>163.26574354389135</v>
      </c>
      <c r="L144" s="137">
        <f t="shared" si="7"/>
        <v>245.73470808277736</v>
      </c>
      <c r="M144" s="137">
        <f t="shared" si="7"/>
        <v>584.4140031087685</v>
      </c>
      <c r="N144" s="137">
        <f t="shared" si="7"/>
        <v>92.953530298950625</v>
      </c>
      <c r="O144" s="137">
        <f t="shared" si="7"/>
        <v>31.723925091053804</v>
      </c>
      <c r="P144" s="137">
        <f t="shared" si="7"/>
        <v>254.48266460383351</v>
      </c>
      <c r="Q144" s="137">
        <f t="shared" si="7"/>
        <v>355.51857080110858</v>
      </c>
      <c r="R144" s="137">
        <f t="shared" si="7"/>
        <v>587.9859861608262</v>
      </c>
      <c r="S144" s="137">
        <f t="shared" si="7"/>
        <v>75.393866868037691</v>
      </c>
      <c r="T144" s="138">
        <f t="shared" si="9"/>
        <v>3636.709275684866</v>
      </c>
      <c r="U144" s="155">
        <f t="shared" si="10"/>
        <v>2.8170734332545515E-2</v>
      </c>
      <c r="V144" s="137">
        <f t="shared" si="8"/>
        <v>359.76816002250865</v>
      </c>
      <c r="W144" s="138">
        <f t="shared" si="11"/>
        <v>3996.4774357073748</v>
      </c>
      <c r="X144" s="156">
        <f t="shared" si="12"/>
        <v>2.8170734332545522E-2</v>
      </c>
    </row>
    <row r="145" spans="6:24" x14ac:dyDescent="0.3">
      <c r="F145" s="79" t="s">
        <v>48</v>
      </c>
      <c r="G145" s="109" t="s">
        <v>24</v>
      </c>
      <c r="H145" s="137">
        <f t="shared" si="7"/>
        <v>168.00646544273155</v>
      </c>
      <c r="I145" s="137">
        <f t="shared" si="7"/>
        <v>880.09630906994857</v>
      </c>
      <c r="J145" s="137">
        <f t="shared" si="7"/>
        <v>432.93708722771908</v>
      </c>
      <c r="K145" s="137">
        <f t="shared" si="7"/>
        <v>174.51888820054717</v>
      </c>
      <c r="L145" s="137">
        <f t="shared" si="7"/>
        <v>202.00238635206716</v>
      </c>
      <c r="M145" s="137">
        <f t="shared" si="7"/>
        <v>271.46280701326623</v>
      </c>
      <c r="N145" s="137">
        <f t="shared" si="7"/>
        <v>36.008371258613664</v>
      </c>
      <c r="O145" s="137">
        <f t="shared" si="7"/>
        <v>18.417915774351176</v>
      </c>
      <c r="P145" s="137">
        <f t="shared" si="7"/>
        <v>108.64877517432539</v>
      </c>
      <c r="Q145" s="137">
        <f t="shared" si="7"/>
        <v>233.57551332090446</v>
      </c>
      <c r="R145" s="137">
        <f t="shared" si="7"/>
        <v>201.53437939580863</v>
      </c>
      <c r="S145" s="137">
        <f t="shared" si="7"/>
        <v>38.537679557551442</v>
      </c>
      <c r="T145" s="138">
        <f t="shared" si="9"/>
        <v>2765.7465777878347</v>
      </c>
      <c r="U145" s="155">
        <f t="shared" si="10"/>
        <v>2.1424069445126433E-2</v>
      </c>
      <c r="V145" s="137">
        <f t="shared" si="8"/>
        <v>273.60657175212214</v>
      </c>
      <c r="W145" s="138">
        <f t="shared" si="11"/>
        <v>3039.3531495399566</v>
      </c>
      <c r="X145" s="156">
        <f t="shared" si="12"/>
        <v>2.1424069445126436E-2</v>
      </c>
    </row>
    <row r="146" spans="6:24" x14ac:dyDescent="0.3">
      <c r="F146" s="79" t="s">
        <v>49</v>
      </c>
      <c r="G146" s="109" t="s">
        <v>25</v>
      </c>
      <c r="H146" s="137">
        <f t="shared" si="7"/>
        <v>194.39992203816985</v>
      </c>
      <c r="I146" s="137">
        <f t="shared" si="7"/>
        <v>9.4252050369151235</v>
      </c>
      <c r="J146" s="137">
        <f t="shared" si="7"/>
        <v>69.009702332063796</v>
      </c>
      <c r="K146" s="137">
        <f t="shared" si="7"/>
        <v>47.962989366832481</v>
      </c>
      <c r="L146" s="137">
        <f t="shared" si="7"/>
        <v>80.374224813175346</v>
      </c>
      <c r="M146" s="137">
        <f t="shared" si="7"/>
        <v>116.70767225545387</v>
      </c>
      <c r="N146" s="137">
        <f t="shared" si="7"/>
        <v>21.599601246503934</v>
      </c>
      <c r="O146" s="137">
        <f t="shared" si="7"/>
        <v>6.7458227637862826</v>
      </c>
      <c r="P146" s="137">
        <f t="shared" si="7"/>
        <v>81.449621176945868</v>
      </c>
      <c r="Q146" s="137">
        <f t="shared" si="7"/>
        <v>63.956844272936877</v>
      </c>
      <c r="R146" s="137">
        <f t="shared" si="7"/>
        <v>107.43549498718225</v>
      </c>
      <c r="S146" s="137">
        <f t="shared" si="7"/>
        <v>14.826902701229471</v>
      </c>
      <c r="T146" s="138">
        <f t="shared" si="9"/>
        <v>813.89400299119507</v>
      </c>
      <c r="U146" s="155">
        <f t="shared" si="10"/>
        <v>6.3045984693948778E-3</v>
      </c>
      <c r="V146" s="137">
        <f t="shared" si="8"/>
        <v>80.515962567382786</v>
      </c>
      <c r="W146" s="138">
        <f t="shared" si="11"/>
        <v>894.40996555857782</v>
      </c>
      <c r="X146" s="156">
        <f t="shared" si="12"/>
        <v>6.3045984693948795E-3</v>
      </c>
    </row>
    <row r="147" spans="6:24" x14ac:dyDescent="0.3">
      <c r="F147" s="79" t="s">
        <v>50</v>
      </c>
      <c r="G147" s="109" t="s">
        <v>26</v>
      </c>
      <c r="H147" s="137">
        <f t="shared" si="7"/>
        <v>173.12515124752235</v>
      </c>
      <c r="I147" s="137">
        <f t="shared" si="7"/>
        <v>45.567667646276171</v>
      </c>
      <c r="J147" s="137">
        <f t="shared" si="7"/>
        <v>26.186635767721803</v>
      </c>
      <c r="K147" s="137">
        <f t="shared" si="7"/>
        <v>513.03938550269277</v>
      </c>
      <c r="L147" s="137">
        <f t="shared" si="7"/>
        <v>79.834702803627636</v>
      </c>
      <c r="M147" s="137">
        <f t="shared" si="7"/>
        <v>106.70129917406427</v>
      </c>
      <c r="N147" s="137">
        <f t="shared" si="7"/>
        <v>24.799493904416238</v>
      </c>
      <c r="O147" s="137">
        <f t="shared" si="7"/>
        <v>12.137880261059264</v>
      </c>
      <c r="P147" s="137">
        <f t="shared" si="7"/>
        <v>84.853842791723039</v>
      </c>
      <c r="Q147" s="137">
        <f t="shared" si="7"/>
        <v>103.70248145076633</v>
      </c>
      <c r="R147" s="137">
        <f t="shared" si="7"/>
        <v>154.6069612190833</v>
      </c>
      <c r="S147" s="137">
        <f t="shared" si="7"/>
        <v>18.844328950751247</v>
      </c>
      <c r="T147" s="138">
        <f t="shared" si="9"/>
        <v>1343.3998307197046</v>
      </c>
      <c r="U147" s="155">
        <f t="shared" si="10"/>
        <v>1.040626480280432E-2</v>
      </c>
      <c r="V147" s="137">
        <f t="shared" si="8"/>
        <v>132.89830135832349</v>
      </c>
      <c r="W147" s="138">
        <f t="shared" si="11"/>
        <v>1476.2981320780282</v>
      </c>
      <c r="X147" s="156">
        <f t="shared" si="12"/>
        <v>1.0406264802804323E-2</v>
      </c>
    </row>
    <row r="148" spans="6:24" x14ac:dyDescent="0.3">
      <c r="F148" s="79" t="s">
        <v>51</v>
      </c>
      <c r="G148" s="109" t="s">
        <v>27</v>
      </c>
      <c r="H148" s="137">
        <f t="shared" si="7"/>
        <v>91.210366141500486</v>
      </c>
      <c r="I148" s="137">
        <f t="shared" si="7"/>
        <v>694.44491174094924</v>
      </c>
      <c r="J148" s="137">
        <f t="shared" si="7"/>
        <v>193.68164441216263</v>
      </c>
      <c r="K148" s="137">
        <f t="shared" si="7"/>
        <v>47.220169008692025</v>
      </c>
      <c r="L148" s="137">
        <f t="shared" si="7"/>
        <v>72.356309208453723</v>
      </c>
      <c r="M148" s="137">
        <f t="shared" si="7"/>
        <v>180.34654562569642</v>
      </c>
      <c r="N148" s="137">
        <f t="shared" si="7"/>
        <v>30.23295271062414</v>
      </c>
      <c r="O148" s="137">
        <f t="shared" si="7"/>
        <v>9.6400945080392511</v>
      </c>
      <c r="P148" s="137">
        <f t="shared" si="7"/>
        <v>77.490886458427013</v>
      </c>
      <c r="Q148" s="137">
        <f t="shared" si="7"/>
        <v>158.64067728996326</v>
      </c>
      <c r="R148" s="137">
        <f t="shared" si="7"/>
        <v>157.96776773133681</v>
      </c>
      <c r="S148" s="137">
        <f t="shared" si="7"/>
        <v>16.521608449534888</v>
      </c>
      <c r="T148" s="138">
        <f t="shared" si="9"/>
        <v>1729.7539332853798</v>
      </c>
      <c r="U148" s="155">
        <f t="shared" si="10"/>
        <v>1.3399047001380539E-2</v>
      </c>
      <c r="V148" s="137">
        <f t="shared" si="8"/>
        <v>171.11909220529725</v>
      </c>
      <c r="W148" s="138">
        <f t="shared" si="11"/>
        <v>1900.873025490677</v>
      </c>
      <c r="X148" s="156">
        <f t="shared" si="12"/>
        <v>1.3399047001380542E-2</v>
      </c>
    </row>
    <row r="149" spans="6:24" x14ac:dyDescent="0.3">
      <c r="F149" s="79" t="s">
        <v>52</v>
      </c>
      <c r="G149" s="109" t="s">
        <v>28</v>
      </c>
      <c r="H149" s="137">
        <f t="shared" si="7"/>
        <v>80.757988546107541</v>
      </c>
      <c r="I149" s="137">
        <f t="shared" si="7"/>
        <v>5.3015717931163362</v>
      </c>
      <c r="J149" s="137">
        <f t="shared" si="7"/>
        <v>15.9167143154848</v>
      </c>
      <c r="K149" s="137">
        <f t="shared" si="7"/>
        <v>452.9725122570743</v>
      </c>
      <c r="L149" s="137">
        <f t="shared" si="7"/>
        <v>81.572093533687251</v>
      </c>
      <c r="M149" s="137">
        <f t="shared" si="7"/>
        <v>61.094574004915678</v>
      </c>
      <c r="N149" s="137">
        <f t="shared" si="7"/>
        <v>14.575786966275743</v>
      </c>
      <c r="O149" s="137">
        <f t="shared" si="7"/>
        <v>3.9386767314187354</v>
      </c>
      <c r="P149" s="137">
        <f t="shared" si="7"/>
        <v>50.493252774879103</v>
      </c>
      <c r="Q149" s="137">
        <f t="shared" si="7"/>
        <v>64.902366034204405</v>
      </c>
      <c r="R149" s="137">
        <f t="shared" si="7"/>
        <v>80.30710893999786</v>
      </c>
      <c r="S149" s="137">
        <f t="shared" si="7"/>
        <v>10.299807898249695</v>
      </c>
      <c r="T149" s="138">
        <f t="shared" si="9"/>
        <v>922.13245379541138</v>
      </c>
      <c r="U149" s="155">
        <f t="shared" si="10"/>
        <v>7.1430368517419671E-3</v>
      </c>
      <c r="V149" s="137">
        <f t="shared" si="8"/>
        <v>91.223650572546845</v>
      </c>
      <c r="W149" s="138">
        <f t="shared" si="11"/>
        <v>1013.3561043679582</v>
      </c>
      <c r="X149" s="156">
        <f t="shared" si="12"/>
        <v>7.1430368517419697E-3</v>
      </c>
    </row>
    <row r="150" spans="6:24" x14ac:dyDescent="0.3">
      <c r="F150" s="79" t="s">
        <v>53</v>
      </c>
      <c r="G150" s="109" t="s">
        <v>29</v>
      </c>
      <c r="H150" s="137">
        <f t="shared" si="7"/>
        <v>167.80832126610653</v>
      </c>
      <c r="I150" s="137">
        <f t="shared" si="7"/>
        <v>15.811244909281605</v>
      </c>
      <c r="J150" s="137">
        <f t="shared" si="7"/>
        <v>113.03347807494976</v>
      </c>
      <c r="K150" s="137">
        <f t="shared" si="7"/>
        <v>34.047713110208328</v>
      </c>
      <c r="L150" s="137">
        <f t="shared" si="7"/>
        <v>95.941419882960673</v>
      </c>
      <c r="M150" s="137">
        <f t="shared" si="7"/>
        <v>159.02443796136677</v>
      </c>
      <c r="N150" s="137">
        <f t="shared" si="7"/>
        <v>32.194883237246557</v>
      </c>
      <c r="O150" s="137">
        <f t="shared" si="7"/>
        <v>14.887486651678792</v>
      </c>
      <c r="P150" s="137">
        <f t="shared" si="7"/>
        <v>107.02345901380738</v>
      </c>
      <c r="Q150" s="137">
        <f t="shared" si="7"/>
        <v>102.02718146658522</v>
      </c>
      <c r="R150" s="137">
        <f t="shared" si="7"/>
        <v>207.64724804594209</v>
      </c>
      <c r="S150" s="137">
        <f t="shared" si="7"/>
        <v>22.674001491978899</v>
      </c>
      <c r="T150" s="138">
        <f t="shared" si="9"/>
        <v>1072.1208751121128</v>
      </c>
      <c r="U150" s="155">
        <f t="shared" si="10"/>
        <v>8.3048795093668328E-3</v>
      </c>
      <c r="V150" s="137">
        <f t="shared" si="8"/>
        <v>106.06153126941075</v>
      </c>
      <c r="W150" s="138">
        <f t="shared" si="11"/>
        <v>1178.1824063815236</v>
      </c>
      <c r="X150" s="156">
        <f t="shared" si="12"/>
        <v>8.3048795093668346E-3</v>
      </c>
    </row>
    <row r="151" spans="6:24" x14ac:dyDescent="0.3">
      <c r="F151" s="79" t="s">
        <v>54</v>
      </c>
      <c r="G151" s="109" t="s">
        <v>30</v>
      </c>
      <c r="H151" s="137">
        <f t="shared" ref="H151:S165" si="13">SUMIF($C$8:$C$132,$F151,H$8:H$132)</f>
        <v>873.61722165715253</v>
      </c>
      <c r="I151" s="137">
        <f t="shared" si="13"/>
        <v>34.800971305213402</v>
      </c>
      <c r="J151" s="137">
        <f t="shared" si="13"/>
        <v>353.74304152395609</v>
      </c>
      <c r="K151" s="137">
        <f t="shared" si="13"/>
        <v>100.74784386719745</v>
      </c>
      <c r="L151" s="137">
        <f t="shared" si="13"/>
        <v>155.3963070314515</v>
      </c>
      <c r="M151" s="137">
        <f t="shared" si="13"/>
        <v>266.75330270680229</v>
      </c>
      <c r="N151" s="137">
        <f t="shared" si="13"/>
        <v>45.483869467599817</v>
      </c>
      <c r="O151" s="137">
        <f t="shared" si="13"/>
        <v>39.397768507038435</v>
      </c>
      <c r="P151" s="137">
        <f t="shared" si="13"/>
        <v>158.66948573931148</v>
      </c>
      <c r="Q151" s="137">
        <f t="shared" si="13"/>
        <v>168.91407216922266</v>
      </c>
      <c r="R151" s="137">
        <f t="shared" si="13"/>
        <v>254.88817908298444</v>
      </c>
      <c r="S151" s="137">
        <f t="shared" si="13"/>
        <v>30.982516047575729</v>
      </c>
      <c r="T151" s="138">
        <f t="shared" si="9"/>
        <v>2483.3945791055057</v>
      </c>
      <c r="U151" s="155">
        <f t="shared" si="10"/>
        <v>1.9236909972048889E-2</v>
      </c>
      <c r="V151" s="137">
        <f t="shared" si="8"/>
        <v>245.67438049234937</v>
      </c>
      <c r="W151" s="138">
        <f t="shared" si="11"/>
        <v>2729.0689595978552</v>
      </c>
      <c r="X151" s="156">
        <f t="shared" si="12"/>
        <v>1.9236909972048893E-2</v>
      </c>
    </row>
    <row r="152" spans="6:24" x14ac:dyDescent="0.3">
      <c r="F152" s="79" t="s">
        <v>55</v>
      </c>
      <c r="G152" s="110" t="s">
        <v>31</v>
      </c>
      <c r="H152" s="137">
        <f t="shared" si="13"/>
        <v>125.0330471728407</v>
      </c>
      <c r="I152" s="137">
        <f t="shared" si="13"/>
        <v>0</v>
      </c>
      <c r="J152" s="137">
        <f t="shared" si="13"/>
        <v>73.771400095392835</v>
      </c>
      <c r="K152" s="137">
        <f t="shared" si="13"/>
        <v>20.136697834631359</v>
      </c>
      <c r="L152" s="137">
        <f t="shared" si="13"/>
        <v>39.284962404276577</v>
      </c>
      <c r="M152" s="137">
        <f t="shared" si="13"/>
        <v>46.53642557588568</v>
      </c>
      <c r="N152" s="137">
        <f t="shared" si="13"/>
        <v>12.782168826380932</v>
      </c>
      <c r="O152" s="137">
        <f t="shared" si="13"/>
        <v>3.3880120601741543</v>
      </c>
      <c r="P152" s="137">
        <f t="shared" si="13"/>
        <v>38.747981550186879</v>
      </c>
      <c r="Q152" s="137">
        <f t="shared" si="13"/>
        <v>38.783732593128725</v>
      </c>
      <c r="R152" s="137">
        <f t="shared" si="13"/>
        <v>75.199265796059535</v>
      </c>
      <c r="S152" s="137">
        <f t="shared" si="13"/>
        <v>8.9689106684920112</v>
      </c>
      <c r="T152" s="138">
        <f t="shared" si="9"/>
        <v>482.6326045774494</v>
      </c>
      <c r="U152" s="155">
        <f t="shared" si="10"/>
        <v>3.73857623832617E-3</v>
      </c>
      <c r="V152" s="137">
        <f t="shared" si="8"/>
        <v>47.745318900422909</v>
      </c>
      <c r="W152" s="138">
        <f t="shared" si="11"/>
        <v>530.37792347787229</v>
      </c>
      <c r="X152" s="156">
        <f t="shared" si="12"/>
        <v>3.7385762383261708E-3</v>
      </c>
    </row>
    <row r="153" spans="6:24" x14ac:dyDescent="0.3">
      <c r="F153" s="77" t="s">
        <v>56</v>
      </c>
      <c r="G153" s="110" t="s">
        <v>32</v>
      </c>
      <c r="H153" s="137">
        <f t="shared" si="13"/>
        <v>248.74179471325826</v>
      </c>
      <c r="I153" s="137">
        <f t="shared" si="13"/>
        <v>8.1919375349018662</v>
      </c>
      <c r="J153" s="137">
        <f t="shared" si="13"/>
        <v>21.706542323944294</v>
      </c>
      <c r="K153" s="137">
        <f t="shared" si="13"/>
        <v>31.814881662894994</v>
      </c>
      <c r="L153" s="137">
        <f t="shared" si="13"/>
        <v>84.59830257783716</v>
      </c>
      <c r="M153" s="137">
        <f t="shared" si="13"/>
        <v>123.19492671048944</v>
      </c>
      <c r="N153" s="137">
        <f t="shared" si="13"/>
        <v>26.08666277230606</v>
      </c>
      <c r="O153" s="137">
        <f t="shared" si="13"/>
        <v>6.3060170528435187</v>
      </c>
      <c r="P153" s="137">
        <f t="shared" si="13"/>
        <v>90.949947280446793</v>
      </c>
      <c r="Q153" s="137">
        <f t="shared" si="13"/>
        <v>76.944427754731862</v>
      </c>
      <c r="R153" s="137">
        <f t="shared" si="13"/>
        <v>175.74245186543635</v>
      </c>
      <c r="S153" s="137">
        <f t="shared" si="13"/>
        <v>22.811746956229427</v>
      </c>
      <c r="T153" s="138">
        <f t="shared" si="9"/>
        <v>917.08963920532005</v>
      </c>
      <c r="U153" s="155">
        <f t="shared" si="10"/>
        <v>7.1039741224070809E-3</v>
      </c>
      <c r="V153" s="137">
        <f t="shared" si="8"/>
        <v>90.724780855755924</v>
      </c>
      <c r="W153" s="138">
        <f t="shared" si="11"/>
        <v>1007.814420061076</v>
      </c>
      <c r="X153" s="156">
        <f t="shared" si="12"/>
        <v>7.1039741224070835E-3</v>
      </c>
    </row>
    <row r="154" spans="6:24" x14ac:dyDescent="0.3">
      <c r="F154" s="79" t="s">
        <v>57</v>
      </c>
      <c r="G154" s="110" t="s">
        <v>33</v>
      </c>
      <c r="H154" s="137">
        <f t="shared" si="13"/>
        <v>445.36367077182734</v>
      </c>
      <c r="I154" s="137">
        <f t="shared" si="13"/>
        <v>13.974360488670717</v>
      </c>
      <c r="J154" s="137">
        <f t="shared" si="13"/>
        <v>83.835815992267172</v>
      </c>
      <c r="K154" s="137">
        <f t="shared" si="13"/>
        <v>52.310893620485182</v>
      </c>
      <c r="L154" s="137">
        <f t="shared" si="13"/>
        <v>168.18407804976511</v>
      </c>
      <c r="M154" s="137">
        <f t="shared" si="13"/>
        <v>283.04307129928208</v>
      </c>
      <c r="N154" s="137">
        <f t="shared" si="13"/>
        <v>49.963867742343439</v>
      </c>
      <c r="O154" s="137">
        <f t="shared" si="13"/>
        <v>17.536096569758701</v>
      </c>
      <c r="P154" s="137">
        <f t="shared" si="13"/>
        <v>245.69189712139112</v>
      </c>
      <c r="Q154" s="137">
        <f t="shared" si="13"/>
        <v>156.00612824590746</v>
      </c>
      <c r="R154" s="137">
        <f t="shared" si="13"/>
        <v>295.6297583040888</v>
      </c>
      <c r="S154" s="137">
        <f t="shared" si="13"/>
        <v>40.49231683705684</v>
      </c>
      <c r="T154" s="138">
        <f t="shared" si="9"/>
        <v>1852.0319550428439</v>
      </c>
      <c r="U154" s="155">
        <f t="shared" si="10"/>
        <v>1.4346238928068173E-2</v>
      </c>
      <c r="V154" s="137">
        <f t="shared" si="8"/>
        <v>183.21567061287166</v>
      </c>
      <c r="W154" s="138">
        <f t="shared" si="11"/>
        <v>2035.2476256557156</v>
      </c>
      <c r="X154" s="156">
        <f t="shared" si="12"/>
        <v>1.4346238928068177E-2</v>
      </c>
    </row>
    <row r="155" spans="6:24" x14ac:dyDescent="0.3">
      <c r="F155" s="77" t="s">
        <v>58</v>
      </c>
      <c r="G155" s="110" t="s">
        <v>34</v>
      </c>
      <c r="H155" s="137">
        <f t="shared" si="13"/>
        <v>377.59814005779469</v>
      </c>
      <c r="I155" s="137">
        <f t="shared" si="13"/>
        <v>13.734014416026437</v>
      </c>
      <c r="J155" s="137">
        <f t="shared" si="13"/>
        <v>304.72346941892999</v>
      </c>
      <c r="K155" s="137">
        <f t="shared" si="13"/>
        <v>57.985471786244645</v>
      </c>
      <c r="L155" s="137">
        <f t="shared" si="13"/>
        <v>85.615566626363247</v>
      </c>
      <c r="M155" s="137">
        <f t="shared" si="13"/>
        <v>117.36290205338554</v>
      </c>
      <c r="N155" s="137">
        <f t="shared" si="13"/>
        <v>26.526544335659288</v>
      </c>
      <c r="O155" s="137">
        <f t="shared" si="13"/>
        <v>9.0578069969075674</v>
      </c>
      <c r="P155" s="137">
        <f t="shared" si="13"/>
        <v>109.60260696166347</v>
      </c>
      <c r="Q155" s="137">
        <f t="shared" si="13"/>
        <v>103.26614169630196</v>
      </c>
      <c r="R155" s="137">
        <f t="shared" si="13"/>
        <v>161.32960660288427</v>
      </c>
      <c r="S155" s="137">
        <f t="shared" si="13"/>
        <v>21.733157104096243</v>
      </c>
      <c r="T155" s="138">
        <f t="shared" si="9"/>
        <v>1388.5354280562574</v>
      </c>
      <c r="U155" s="155">
        <f t="shared" si="10"/>
        <v>1.0755894873596638E-2</v>
      </c>
      <c r="V155" s="137">
        <f t="shared" si="8"/>
        <v>137.36342341629455</v>
      </c>
      <c r="W155" s="138">
        <f t="shared" si="11"/>
        <v>1525.898851472552</v>
      </c>
      <c r="X155" s="156">
        <f t="shared" si="12"/>
        <v>1.0755894873596641E-2</v>
      </c>
    </row>
    <row r="156" spans="6:24" x14ac:dyDescent="0.3">
      <c r="F156" s="77" t="s">
        <v>59</v>
      </c>
      <c r="G156" s="110" t="s">
        <v>35</v>
      </c>
      <c r="H156" s="137">
        <f t="shared" si="13"/>
        <v>251.98653321826873</v>
      </c>
      <c r="I156" s="137">
        <f t="shared" si="13"/>
        <v>2.2590470590403391E-2</v>
      </c>
      <c r="J156" s="137">
        <f t="shared" si="13"/>
        <v>45.017297657060539</v>
      </c>
      <c r="K156" s="137">
        <f t="shared" si="13"/>
        <v>1119.3076091018879</v>
      </c>
      <c r="L156" s="137">
        <f t="shared" si="13"/>
        <v>121.25786404006374</v>
      </c>
      <c r="M156" s="137">
        <f t="shared" si="13"/>
        <v>185.21505960788068</v>
      </c>
      <c r="N156" s="137">
        <f t="shared" si="13"/>
        <v>30.571757295347673</v>
      </c>
      <c r="O156" s="137">
        <f t="shared" si="13"/>
        <v>9.7027295371636093</v>
      </c>
      <c r="P156" s="137">
        <f t="shared" si="13"/>
        <v>153.13134136128917</v>
      </c>
      <c r="Q156" s="137">
        <f t="shared" si="13"/>
        <v>148.9392123875636</v>
      </c>
      <c r="R156" s="137">
        <f t="shared" si="13"/>
        <v>145.47163538220997</v>
      </c>
      <c r="S156" s="137">
        <f t="shared" si="13"/>
        <v>23.795041220526223</v>
      </c>
      <c r="T156" s="138">
        <f t="shared" si="9"/>
        <v>2234.4186712798523</v>
      </c>
      <c r="U156" s="155">
        <f t="shared" si="10"/>
        <v>1.7308288896546509E-2</v>
      </c>
      <c r="V156" s="137">
        <f t="shared" si="8"/>
        <v>221.04398046360348</v>
      </c>
      <c r="W156" s="138">
        <f t="shared" si="11"/>
        <v>2455.4626517434558</v>
      </c>
      <c r="X156" s="156">
        <f t="shared" si="12"/>
        <v>1.7308288896546516E-2</v>
      </c>
    </row>
    <row r="157" spans="6:24" x14ac:dyDescent="0.3">
      <c r="F157" s="77" t="s">
        <v>60</v>
      </c>
      <c r="G157" s="110" t="s">
        <v>36</v>
      </c>
      <c r="H157" s="137">
        <f t="shared" si="13"/>
        <v>51.502152790763688</v>
      </c>
      <c r="I157" s="137">
        <f t="shared" si="13"/>
        <v>0.99852850730085441</v>
      </c>
      <c r="J157" s="137">
        <f t="shared" si="13"/>
        <v>21.639516727685301</v>
      </c>
      <c r="K157" s="137">
        <f t="shared" si="13"/>
        <v>61.094505727585577</v>
      </c>
      <c r="L157" s="137">
        <f t="shared" si="13"/>
        <v>78.503465448126605</v>
      </c>
      <c r="M157" s="137">
        <f t="shared" si="13"/>
        <v>51.598791044845392</v>
      </c>
      <c r="N157" s="137">
        <f t="shared" si="13"/>
        <v>11.666114742824821</v>
      </c>
      <c r="O157" s="137">
        <f t="shared" si="13"/>
        <v>3.6507756466943544</v>
      </c>
      <c r="P157" s="137">
        <f t="shared" si="13"/>
        <v>54.628114443240058</v>
      </c>
      <c r="Q157" s="137">
        <f t="shared" si="13"/>
        <v>37.232377823382734</v>
      </c>
      <c r="R157" s="137">
        <f t="shared" si="13"/>
        <v>73.665397421617499</v>
      </c>
      <c r="S157" s="137">
        <f t="shared" si="13"/>
        <v>7.9799760856206161</v>
      </c>
      <c r="T157" s="138">
        <f t="shared" si="9"/>
        <v>454.15971640968746</v>
      </c>
      <c r="U157" s="155">
        <f t="shared" si="10"/>
        <v>3.5180191061910345E-3</v>
      </c>
      <c r="V157" s="137">
        <f t="shared" si="8"/>
        <v>44.928586021847323</v>
      </c>
      <c r="W157" s="138">
        <f t="shared" si="11"/>
        <v>499.08830243153477</v>
      </c>
      <c r="X157" s="156">
        <f t="shared" si="12"/>
        <v>3.5180191061910354E-3</v>
      </c>
    </row>
    <row r="158" spans="6:24" x14ac:dyDescent="0.3">
      <c r="F158" s="77" t="s">
        <v>61</v>
      </c>
      <c r="G158" s="110" t="s">
        <v>37</v>
      </c>
      <c r="H158" s="137">
        <f t="shared" si="13"/>
        <v>804.29763243752222</v>
      </c>
      <c r="I158" s="137">
        <f t="shared" si="13"/>
        <v>0.57380170669569519</v>
      </c>
      <c r="J158" s="137">
        <f t="shared" si="13"/>
        <v>1804.943964958512</v>
      </c>
      <c r="K158" s="137">
        <f t="shared" si="13"/>
        <v>277.05924115224377</v>
      </c>
      <c r="L158" s="137">
        <f t="shared" si="13"/>
        <v>413.2276231891164</v>
      </c>
      <c r="M158" s="137">
        <f t="shared" si="13"/>
        <v>1529.6706654388354</v>
      </c>
      <c r="N158" s="137">
        <f t="shared" si="13"/>
        <v>278.67312160156979</v>
      </c>
      <c r="O158" s="137">
        <f t="shared" si="13"/>
        <v>219.90316222536589</v>
      </c>
      <c r="P158" s="137">
        <f t="shared" si="13"/>
        <v>989.82592244795262</v>
      </c>
      <c r="Q158" s="137">
        <f t="shared" si="13"/>
        <v>788.86065829202516</v>
      </c>
      <c r="R158" s="137">
        <f t="shared" si="13"/>
        <v>1052.8926697889851</v>
      </c>
      <c r="S158" s="137">
        <f t="shared" si="13"/>
        <v>173.67047723014949</v>
      </c>
      <c r="T158" s="138">
        <f t="shared" si="9"/>
        <v>8333.5989404689735</v>
      </c>
      <c r="U158" s="155">
        <f t="shared" si="10"/>
        <v>6.4553854594748564E-2</v>
      </c>
      <c r="V158" s="137">
        <f t="shared" si="8"/>
        <v>824.41661675401201</v>
      </c>
      <c r="W158" s="138">
        <f t="shared" si="11"/>
        <v>9158.0155572229851</v>
      </c>
      <c r="X158" s="156">
        <f t="shared" si="12"/>
        <v>6.4553854594748591E-2</v>
      </c>
    </row>
    <row r="159" spans="6:24" x14ac:dyDescent="0.3">
      <c r="F159" s="79" t="s">
        <v>62</v>
      </c>
      <c r="G159" s="110" t="s">
        <v>38</v>
      </c>
      <c r="H159" s="137">
        <f t="shared" si="13"/>
        <v>180.57416952435906</v>
      </c>
      <c r="I159" s="137">
        <f t="shared" si="13"/>
        <v>15.924293751404649</v>
      </c>
      <c r="J159" s="137">
        <f t="shared" si="13"/>
        <v>258.7987102693412</v>
      </c>
      <c r="K159" s="137">
        <f t="shared" si="13"/>
        <v>42.395050085336948</v>
      </c>
      <c r="L159" s="137">
        <f t="shared" si="13"/>
        <v>99.785825286688805</v>
      </c>
      <c r="M159" s="137">
        <f t="shared" si="13"/>
        <v>171.35431622523362</v>
      </c>
      <c r="N159" s="137">
        <f t="shared" si="13"/>
        <v>34.759465382663876</v>
      </c>
      <c r="O159" s="137">
        <f t="shared" si="13"/>
        <v>18.223717352171121</v>
      </c>
      <c r="P159" s="137">
        <f t="shared" si="13"/>
        <v>131.35485674982453</v>
      </c>
      <c r="Q159" s="137">
        <f t="shared" si="13"/>
        <v>111.27401921232676</v>
      </c>
      <c r="R159" s="137">
        <f t="shared" si="13"/>
        <v>165.04678361131863</v>
      </c>
      <c r="S159" s="137">
        <f t="shared" si="13"/>
        <v>29.417809162041234</v>
      </c>
      <c r="T159" s="138">
        <f t="shared" si="9"/>
        <v>1258.9090166127105</v>
      </c>
      <c r="U159" s="155">
        <f t="shared" si="10"/>
        <v>9.7517807356663488E-3</v>
      </c>
      <c r="V159" s="137">
        <f t="shared" si="8"/>
        <v>124.53989203115708</v>
      </c>
      <c r="W159" s="138">
        <f t="shared" si="11"/>
        <v>1383.4489086438675</v>
      </c>
      <c r="X159" s="156">
        <f t="shared" si="12"/>
        <v>9.7517807356663506E-3</v>
      </c>
    </row>
    <row r="160" spans="6:24" x14ac:dyDescent="0.3">
      <c r="F160" s="79" t="s">
        <v>63</v>
      </c>
      <c r="G160" s="110" t="s">
        <v>39</v>
      </c>
      <c r="H160" s="137">
        <f t="shared" si="13"/>
        <v>532.95906108186523</v>
      </c>
      <c r="I160" s="137">
        <f t="shared" si="13"/>
        <v>0</v>
      </c>
      <c r="J160" s="137">
        <f t="shared" si="13"/>
        <v>110.12783034025145</v>
      </c>
      <c r="K160" s="137">
        <f t="shared" si="13"/>
        <v>28.546975312799514</v>
      </c>
      <c r="L160" s="137">
        <f t="shared" si="13"/>
        <v>92.990932921077487</v>
      </c>
      <c r="M160" s="137">
        <f t="shared" si="13"/>
        <v>211.35177899937889</v>
      </c>
      <c r="N160" s="137">
        <f t="shared" si="13"/>
        <v>40.418995130303536</v>
      </c>
      <c r="O160" s="137">
        <f t="shared" si="13"/>
        <v>28.474187995875813</v>
      </c>
      <c r="P160" s="137">
        <f t="shared" si="13"/>
        <v>136.62176524347279</v>
      </c>
      <c r="Q160" s="137">
        <f t="shared" si="13"/>
        <v>119.5591163859097</v>
      </c>
      <c r="R160" s="137">
        <f t="shared" si="13"/>
        <v>210.7276126125266</v>
      </c>
      <c r="S160" s="137">
        <f t="shared" si="13"/>
        <v>30.721678950022014</v>
      </c>
      <c r="T160" s="138">
        <f t="shared" si="9"/>
        <v>1542.4999349734831</v>
      </c>
      <c r="U160" s="155">
        <f t="shared" si="10"/>
        <v>1.1948537147755253E-2</v>
      </c>
      <c r="V160" s="137">
        <f t="shared" si="8"/>
        <v>152.59464570088363</v>
      </c>
      <c r="W160" s="138">
        <f t="shared" si="11"/>
        <v>1695.0945806743666</v>
      </c>
      <c r="X160" s="156">
        <f t="shared" si="12"/>
        <v>1.1948537147755256E-2</v>
      </c>
    </row>
    <row r="161" spans="6:26" x14ac:dyDescent="0.3">
      <c r="F161" s="79" t="s">
        <v>64</v>
      </c>
      <c r="G161" s="110" t="s">
        <v>40</v>
      </c>
      <c r="H161" s="137">
        <f t="shared" si="13"/>
        <v>590.7605154676221</v>
      </c>
      <c r="I161" s="137">
        <f t="shared" si="13"/>
        <v>0</v>
      </c>
      <c r="J161" s="137">
        <f t="shared" si="13"/>
        <v>40.068255245654427</v>
      </c>
      <c r="K161" s="137">
        <f t="shared" si="13"/>
        <v>37.064195606413563</v>
      </c>
      <c r="L161" s="137">
        <f t="shared" si="13"/>
        <v>67.932714001160548</v>
      </c>
      <c r="M161" s="137">
        <f t="shared" si="13"/>
        <v>158.33468782634938</v>
      </c>
      <c r="N161" s="137">
        <f t="shared" si="13"/>
        <v>29.224415329226453</v>
      </c>
      <c r="O161" s="137">
        <f t="shared" si="13"/>
        <v>10.564341441107285</v>
      </c>
      <c r="P161" s="137">
        <f t="shared" si="13"/>
        <v>112.73390787014337</v>
      </c>
      <c r="Q161" s="137">
        <f t="shared" si="13"/>
        <v>84.93413193664037</v>
      </c>
      <c r="R161" s="137">
        <f t="shared" si="13"/>
        <v>157.61087132853848</v>
      </c>
      <c r="S161" s="137">
        <f t="shared" si="13"/>
        <v>28.280224492971733</v>
      </c>
      <c r="T161" s="138">
        <f t="shared" si="9"/>
        <v>1317.5082605458276</v>
      </c>
      <c r="U161" s="155">
        <f t="shared" si="10"/>
        <v>1.020570311653002E-2</v>
      </c>
      <c r="V161" s="137">
        <f t="shared" si="8"/>
        <v>130.33693011431743</v>
      </c>
      <c r="W161" s="138">
        <f t="shared" si="11"/>
        <v>1447.8451906601451</v>
      </c>
      <c r="X161" s="156">
        <f t="shared" si="12"/>
        <v>1.0205703116530023E-2</v>
      </c>
    </row>
    <row r="162" spans="6:26" x14ac:dyDescent="0.3">
      <c r="F162" s="79" t="s">
        <v>65</v>
      </c>
      <c r="G162" s="110" t="s">
        <v>41</v>
      </c>
      <c r="H162" s="137">
        <f t="shared" si="13"/>
        <v>329.21840764930909</v>
      </c>
      <c r="I162" s="137">
        <f t="shared" si="13"/>
        <v>7.0690710280667348</v>
      </c>
      <c r="J162" s="137">
        <f t="shared" si="13"/>
        <v>93.745334022340927</v>
      </c>
      <c r="K162" s="137">
        <f t="shared" si="13"/>
        <v>50.762363936060069</v>
      </c>
      <c r="L162" s="137">
        <f t="shared" si="13"/>
        <v>80.186558409383167</v>
      </c>
      <c r="M162" s="137">
        <f t="shared" si="13"/>
        <v>219.9872335907117</v>
      </c>
      <c r="N162" s="137">
        <f t="shared" si="13"/>
        <v>38.548558061527089</v>
      </c>
      <c r="O162" s="137">
        <f t="shared" si="13"/>
        <v>15.858015803364419</v>
      </c>
      <c r="P162" s="137">
        <f t="shared" si="13"/>
        <v>146.86837101889077</v>
      </c>
      <c r="Q162" s="137">
        <f t="shared" si="13"/>
        <v>108.84460048319742</v>
      </c>
      <c r="R162" s="137">
        <f t="shared" si="13"/>
        <v>186.48157192239353</v>
      </c>
      <c r="S162" s="137">
        <f t="shared" si="13"/>
        <v>35.888790028099358</v>
      </c>
      <c r="T162" s="138">
        <f t="shared" si="9"/>
        <v>1313.458875953344</v>
      </c>
      <c r="U162" s="155">
        <f t="shared" si="10"/>
        <v>1.0174335710197085E-2</v>
      </c>
      <c r="V162" s="137">
        <f t="shared" si="8"/>
        <v>129.93633728887448</v>
      </c>
      <c r="W162" s="138">
        <f t="shared" si="11"/>
        <v>1443.3952132422185</v>
      </c>
      <c r="X162" s="156">
        <f t="shared" si="12"/>
        <v>1.0174335710197088E-2</v>
      </c>
    </row>
    <row r="163" spans="6:26" x14ac:dyDescent="0.3">
      <c r="F163" s="79" t="s">
        <v>66</v>
      </c>
      <c r="G163" s="109" t="s">
        <v>21</v>
      </c>
      <c r="H163" s="137">
        <f t="shared" si="13"/>
        <v>1159.9181778677657</v>
      </c>
      <c r="I163" s="137">
        <f t="shared" si="13"/>
        <v>20.977965542337859</v>
      </c>
      <c r="J163" s="137">
        <f t="shared" si="13"/>
        <v>349.99697928916294</v>
      </c>
      <c r="K163" s="137">
        <f t="shared" si="13"/>
        <v>161.48489593051744</v>
      </c>
      <c r="L163" s="137">
        <f t="shared" si="13"/>
        <v>322.46521223780553</v>
      </c>
      <c r="M163" s="137">
        <f t="shared" si="13"/>
        <v>1095.4757533538859</v>
      </c>
      <c r="N163" s="137">
        <f t="shared" si="13"/>
        <v>161.43349639534728</v>
      </c>
      <c r="O163" s="137">
        <f t="shared" si="13"/>
        <v>118.93203737995701</v>
      </c>
      <c r="P163" s="137">
        <f t="shared" si="13"/>
        <v>384.16495334423536</v>
      </c>
      <c r="Q163" s="137">
        <f t="shared" si="13"/>
        <v>484.11652525809382</v>
      </c>
      <c r="R163" s="137">
        <f t="shared" si="13"/>
        <v>933.92117625986566</v>
      </c>
      <c r="S163" s="137">
        <f t="shared" si="13"/>
        <v>156.99604575547244</v>
      </c>
      <c r="T163" s="138">
        <f t="shared" si="9"/>
        <v>5349.8832186144473</v>
      </c>
      <c r="U163" s="155">
        <f t="shared" si="10"/>
        <v>4.1441349153033227E-2</v>
      </c>
      <c r="V163" s="137">
        <f t="shared" si="8"/>
        <v>529.24704615926521</v>
      </c>
      <c r="W163" s="138">
        <f t="shared" si="11"/>
        <v>5879.130264773712</v>
      </c>
      <c r="X163" s="156">
        <f t="shared" si="12"/>
        <v>4.1441349153033241E-2</v>
      </c>
    </row>
    <row r="164" spans="6:26" x14ac:dyDescent="0.3">
      <c r="F164" s="79" t="s">
        <v>67</v>
      </c>
      <c r="G164" s="110" t="s">
        <v>5</v>
      </c>
      <c r="H164" s="137">
        <f t="shared" si="13"/>
        <v>211.44224095024038</v>
      </c>
      <c r="I164" s="137">
        <f t="shared" si="13"/>
        <v>0</v>
      </c>
      <c r="J164" s="137">
        <f t="shared" si="13"/>
        <v>43.659210003077519</v>
      </c>
      <c r="K164" s="137">
        <f t="shared" si="13"/>
        <v>50.36893633033759</v>
      </c>
      <c r="L164" s="137">
        <f t="shared" si="13"/>
        <v>83.173345418386972</v>
      </c>
      <c r="M164" s="137">
        <f t="shared" si="13"/>
        <v>300.05107739800258</v>
      </c>
      <c r="N164" s="137">
        <f t="shared" si="13"/>
        <v>38.684510726765588</v>
      </c>
      <c r="O164" s="137">
        <f t="shared" si="13"/>
        <v>7.1439845287410764</v>
      </c>
      <c r="P164" s="137">
        <f t="shared" si="13"/>
        <v>99.463916935066649</v>
      </c>
      <c r="Q164" s="137">
        <f t="shared" si="13"/>
        <v>135.67585360228816</v>
      </c>
      <c r="R164" s="137">
        <f t="shared" si="13"/>
        <v>330.58924046238121</v>
      </c>
      <c r="S164" s="137">
        <f t="shared" si="13"/>
        <v>36.094709269794762</v>
      </c>
      <c r="T164" s="138">
        <f t="shared" si="9"/>
        <v>1336.3470256250826</v>
      </c>
      <c r="U164" s="155">
        <f t="shared" si="10"/>
        <v>1.0351632253552111E-2</v>
      </c>
      <c r="V164" s="137">
        <f t="shared" si="8"/>
        <v>132.20058963062107</v>
      </c>
      <c r="W164" s="138">
        <f t="shared" si="11"/>
        <v>1468.5476152557037</v>
      </c>
      <c r="X164" s="156">
        <f t="shared" si="12"/>
        <v>1.0351632253552115E-2</v>
      </c>
    </row>
    <row r="165" spans="6:26" ht="15" thickBot="1" x14ac:dyDescent="0.35">
      <c r="F165" s="107" t="s">
        <v>68</v>
      </c>
      <c r="G165" s="146" t="s">
        <v>42</v>
      </c>
      <c r="H165" s="149">
        <f t="shared" si="13"/>
        <v>25.42701959819081</v>
      </c>
      <c r="I165" s="149">
        <f t="shared" si="13"/>
        <v>9.502342650164336E-3</v>
      </c>
      <c r="J165" s="149">
        <f t="shared" si="13"/>
        <v>2.3982838585061161</v>
      </c>
      <c r="K165" s="149">
        <f t="shared" si="13"/>
        <v>2.2794223896610166</v>
      </c>
      <c r="L165" s="149">
        <f t="shared" si="13"/>
        <v>14.844471887039024</v>
      </c>
      <c r="M165" s="149">
        <f t="shared" si="13"/>
        <v>20.024167004640972</v>
      </c>
      <c r="N165" s="149">
        <f t="shared" si="13"/>
        <v>3.9075266866032594</v>
      </c>
      <c r="O165" s="149">
        <f t="shared" si="13"/>
        <v>0.16036393448854896</v>
      </c>
      <c r="P165" s="149">
        <f t="shared" si="13"/>
        <v>9.3238909918552633</v>
      </c>
      <c r="Q165" s="149">
        <f t="shared" si="13"/>
        <v>14.084312103414725</v>
      </c>
      <c r="R165" s="149">
        <f t="shared" si="13"/>
        <v>38.016227854481286</v>
      </c>
      <c r="S165" s="149">
        <f t="shared" si="13"/>
        <v>4.8061729141339375</v>
      </c>
      <c r="T165" s="150">
        <f t="shared" si="9"/>
        <v>135.28136156566512</v>
      </c>
      <c r="U165" s="159">
        <f t="shared" si="10"/>
        <v>1.0479186011077835E-3</v>
      </c>
      <c r="V165" s="149">
        <f t="shared" si="8"/>
        <v>13.382957736332532</v>
      </c>
      <c r="W165" s="150">
        <f t="shared" si="11"/>
        <v>148.66431930199766</v>
      </c>
      <c r="X165" s="160">
        <f t="shared" si="12"/>
        <v>1.0479186011077839E-3</v>
      </c>
    </row>
    <row r="166" spans="6:26" ht="15" thickBot="1" x14ac:dyDescent="0.35">
      <c r="F166" s="301" t="s">
        <v>330</v>
      </c>
      <c r="G166" s="302"/>
      <c r="H166" s="152">
        <f t="shared" ref="H166:X166" si="14">SUM(H141:H165)</f>
        <v>8052.4611792301121</v>
      </c>
      <c r="I166" s="152">
        <f t="shared" si="14"/>
        <v>2679.8540738414772</v>
      </c>
      <c r="J166" s="152">
        <f t="shared" si="14"/>
        <v>21041.400477325886</v>
      </c>
      <c r="K166" s="152">
        <f t="shared" si="14"/>
        <v>6426.6237704177456</v>
      </c>
      <c r="L166" s="152">
        <f t="shared" si="14"/>
        <v>10852.677891352434</v>
      </c>
      <c r="M166" s="152">
        <f t="shared" si="14"/>
        <v>24186.846796748494</v>
      </c>
      <c r="N166" s="152">
        <f t="shared" si="14"/>
        <v>4131.8305783001933</v>
      </c>
      <c r="O166" s="152">
        <f t="shared" si="14"/>
        <v>6765.2541451002007</v>
      </c>
      <c r="P166" s="152">
        <f t="shared" si="14"/>
        <v>12469.746943573149</v>
      </c>
      <c r="Q166" s="152">
        <f t="shared" si="14"/>
        <v>12665.521037757197</v>
      </c>
      <c r="R166" s="152">
        <f t="shared" si="14"/>
        <v>16505.024747689426</v>
      </c>
      <c r="S166" s="152">
        <f t="shared" si="14"/>
        <v>3318.0539499963006</v>
      </c>
      <c r="T166" s="152">
        <f t="shared" si="14"/>
        <v>129095.29559133264</v>
      </c>
      <c r="U166" s="153">
        <f t="shared" si="14"/>
        <v>0.99999999999999967</v>
      </c>
      <c r="V166" s="152">
        <f t="shared" si="14"/>
        <v>12770.989771710358</v>
      </c>
      <c r="W166" s="152">
        <f t="shared" si="14"/>
        <v>141866.28536304296</v>
      </c>
      <c r="X166" s="154">
        <f t="shared" si="14"/>
        <v>1</v>
      </c>
    </row>
    <row r="168" spans="6:26" x14ac:dyDescent="0.3">
      <c r="G168" s="255"/>
      <c r="H168" s="256" t="str">
        <f>H169&amp;"  participación por subregiones 2018"</f>
        <v>A. Agricultura  participación por subregiones 2018</v>
      </c>
      <c r="I168" s="256" t="str">
        <f t="shared" ref="I168:S168" si="15">I169&amp;"  participación por subregiones 2018"</f>
        <v>B. minas  participación por subregiones 2018</v>
      </c>
      <c r="J168" s="256" t="str">
        <f t="shared" si="15"/>
        <v>C. Manufactura  participación por subregiones 2018</v>
      </c>
      <c r="K168" s="256" t="str">
        <f t="shared" si="15"/>
        <v>D + E Electricidad, gas, aguas  participación por subregiones 2018</v>
      </c>
      <c r="L168" s="256" t="str">
        <f t="shared" si="15"/>
        <v>F. Construcción  participación por subregiones 2018</v>
      </c>
      <c r="M168" s="256" t="str">
        <f t="shared" si="15"/>
        <v>G+ H+ I Comercio y Transporte  participación por subregiones 2018</v>
      </c>
      <c r="N168" s="256" t="str">
        <f t="shared" si="15"/>
        <v>J. Informatica y Comunicaciones  participación por subregiones 2018</v>
      </c>
      <c r="O168" s="256" t="str">
        <f t="shared" si="15"/>
        <v>K. finanzas y seguros  participación por subregiones 2018</v>
      </c>
      <c r="P168" s="256" t="str">
        <f t="shared" si="15"/>
        <v>L. Inmobiliarias  participación por subregiones 2018</v>
      </c>
      <c r="Q168" s="256" t="str">
        <f t="shared" si="15"/>
        <v>M+N Actividades profesionales, científicas y técnicas…  participación por subregiones 2018</v>
      </c>
      <c r="R168" s="256" t="str">
        <f t="shared" si="15"/>
        <v>O+P+Q. Adm. Pública, Educación y salud…  participación por subregiones 2018</v>
      </c>
      <c r="S168" s="256" t="str">
        <f t="shared" si="15"/>
        <v>R+S+T Actividades artísticas, de entretenimiento y recreación…  participación por subregiones 2018</v>
      </c>
      <c r="T168" s="255"/>
      <c r="U168" s="255"/>
      <c r="V168" s="255"/>
      <c r="W168" s="255"/>
      <c r="X168" s="255"/>
    </row>
    <row r="169" spans="6:26" x14ac:dyDescent="0.3">
      <c r="G169" s="257" t="s">
        <v>447</v>
      </c>
      <c r="H169" s="256" t="s">
        <v>448</v>
      </c>
      <c r="I169" s="256" t="s">
        <v>449</v>
      </c>
      <c r="J169" s="256" t="s">
        <v>450</v>
      </c>
      <c r="K169" s="256" t="s">
        <v>451</v>
      </c>
      <c r="L169" s="256" t="s">
        <v>346</v>
      </c>
      <c r="M169" s="256" t="s">
        <v>452</v>
      </c>
      <c r="N169" s="256" t="s">
        <v>348</v>
      </c>
      <c r="O169" s="256" t="s">
        <v>453</v>
      </c>
      <c r="P169" s="256" t="s">
        <v>454</v>
      </c>
      <c r="Q169" s="256" t="s">
        <v>455</v>
      </c>
      <c r="R169" s="256" t="s">
        <v>456</v>
      </c>
      <c r="S169" s="256" t="s">
        <v>457</v>
      </c>
      <c r="T169" s="258"/>
      <c r="U169" s="258"/>
      <c r="V169" s="258"/>
      <c r="W169" s="258"/>
      <c r="X169" s="258"/>
    </row>
    <row r="170" spans="6:26" x14ac:dyDescent="0.3">
      <c r="F170" s="299" t="s">
        <v>465</v>
      </c>
      <c r="G170" s="299"/>
      <c r="H170" s="299"/>
      <c r="I170" s="299"/>
      <c r="J170" s="299"/>
      <c r="K170" s="299"/>
      <c r="L170" s="299"/>
      <c r="M170" s="299"/>
      <c r="N170" s="299"/>
      <c r="O170" s="299"/>
      <c r="P170" s="299"/>
      <c r="Q170" s="299"/>
      <c r="R170" s="299"/>
      <c r="S170" s="299"/>
      <c r="T170" s="299"/>
      <c r="U170" s="299"/>
      <c r="V170" s="299"/>
      <c r="W170" s="299"/>
      <c r="X170" s="299"/>
    </row>
    <row r="171" spans="6:26" x14ac:dyDescent="0.3">
      <c r="F171" s="300" t="s">
        <v>523</v>
      </c>
      <c r="G171" s="300"/>
      <c r="H171" s="300"/>
      <c r="I171" s="300"/>
      <c r="J171" s="300"/>
      <c r="K171" s="300"/>
      <c r="L171" s="300"/>
      <c r="M171" s="300"/>
      <c r="N171" s="300"/>
      <c r="O171" s="300"/>
      <c r="P171" s="300"/>
      <c r="Q171" s="300"/>
      <c r="R171" s="300"/>
      <c r="S171" s="300"/>
      <c r="T171" s="300"/>
      <c r="U171" s="300"/>
      <c r="V171" s="300"/>
      <c r="W171" s="300"/>
      <c r="X171" s="300"/>
    </row>
    <row r="172" spans="6:26" x14ac:dyDescent="0.3">
      <c r="F172" s="300" t="s">
        <v>322</v>
      </c>
      <c r="G172" s="300"/>
      <c r="H172" s="300"/>
      <c r="I172" s="300"/>
      <c r="J172" s="300"/>
      <c r="K172" s="300"/>
      <c r="L172" s="300"/>
      <c r="M172" s="300"/>
      <c r="N172" s="300"/>
      <c r="O172" s="300"/>
      <c r="P172" s="300"/>
      <c r="Q172" s="300"/>
      <c r="R172" s="300"/>
      <c r="S172" s="300"/>
      <c r="T172" s="300"/>
      <c r="U172" s="300"/>
      <c r="V172" s="300"/>
      <c r="W172" s="300"/>
      <c r="X172" s="300"/>
    </row>
    <row r="173" spans="6:26" ht="15" thickBot="1" x14ac:dyDescent="0.35">
      <c r="F173" s="300" t="s">
        <v>402</v>
      </c>
      <c r="G173" s="300"/>
      <c r="H173" s="300"/>
      <c r="I173" s="300"/>
      <c r="J173" s="300"/>
      <c r="K173" s="300"/>
      <c r="L173" s="300"/>
      <c r="M173" s="300"/>
      <c r="N173" s="300"/>
      <c r="O173" s="300"/>
      <c r="P173" s="300"/>
      <c r="Q173" s="300"/>
      <c r="R173" s="300"/>
      <c r="S173" s="300"/>
      <c r="T173" s="300"/>
      <c r="U173" s="300"/>
      <c r="V173" s="300"/>
      <c r="W173" s="300"/>
      <c r="X173" s="300"/>
    </row>
    <row r="174" spans="6:26" ht="276.60000000000002" thickBot="1" x14ac:dyDescent="0.35">
      <c r="F174" s="88" t="s">
        <v>10</v>
      </c>
      <c r="G174" s="89" t="s">
        <v>0</v>
      </c>
      <c r="H174" s="91" t="s">
        <v>329</v>
      </c>
      <c r="I174" s="91" t="s">
        <v>359</v>
      </c>
      <c r="J174" s="91" t="s">
        <v>344</v>
      </c>
      <c r="K174" s="91" t="s">
        <v>345</v>
      </c>
      <c r="L174" s="91" t="s">
        <v>346</v>
      </c>
      <c r="M174" s="91" t="s">
        <v>347</v>
      </c>
      <c r="N174" s="91" t="s">
        <v>348</v>
      </c>
      <c r="O174" s="91" t="s">
        <v>349</v>
      </c>
      <c r="P174" s="91" t="s">
        <v>350</v>
      </c>
      <c r="Q174" s="91" t="s">
        <v>351</v>
      </c>
      <c r="R174" s="91" t="s">
        <v>355</v>
      </c>
      <c r="S174" s="91" t="s">
        <v>358</v>
      </c>
      <c r="T174" s="91" t="s">
        <v>407</v>
      </c>
      <c r="U174" s="91" t="s">
        <v>445</v>
      </c>
      <c r="V174" s="91" t="s">
        <v>342</v>
      </c>
      <c r="W174" s="91" t="s">
        <v>446</v>
      </c>
      <c r="X174" s="144" t="s">
        <v>408</v>
      </c>
    </row>
    <row r="175" spans="6:26" x14ac:dyDescent="0.3">
      <c r="F175" s="82" t="s">
        <v>11</v>
      </c>
      <c r="G175" s="83" t="s">
        <v>1</v>
      </c>
      <c r="H175" s="141">
        <f t="shared" ref="H175:S175" si="16">SUMIF($A$8:$A$132,$F175,H$8:H$132)</f>
        <v>696.86927381914495</v>
      </c>
      <c r="I175" s="141">
        <f t="shared" si="16"/>
        <v>33.845383046160592</v>
      </c>
      <c r="J175" s="141">
        <f t="shared" si="16"/>
        <v>16488.151935619109</v>
      </c>
      <c r="K175" s="141">
        <f t="shared" si="16"/>
        <v>2900.2373850835115</v>
      </c>
      <c r="L175" s="141">
        <f t="shared" si="16"/>
        <v>8087.4148171471452</v>
      </c>
      <c r="M175" s="141">
        <f t="shared" si="16"/>
        <v>17927.141298769351</v>
      </c>
      <c r="N175" s="141">
        <f t="shared" si="16"/>
        <v>3050.7348841810926</v>
      </c>
      <c r="O175" s="141">
        <f t="shared" si="16"/>
        <v>6159.4633262871612</v>
      </c>
      <c r="P175" s="141">
        <f t="shared" si="16"/>
        <v>8843.5254825202373</v>
      </c>
      <c r="Q175" s="141">
        <f t="shared" si="16"/>
        <v>9005.7620931765941</v>
      </c>
      <c r="R175" s="141">
        <f t="shared" si="16"/>
        <v>10750.327352913475</v>
      </c>
      <c r="S175" s="141">
        <f t="shared" si="16"/>
        <v>2468.3161813566849</v>
      </c>
      <c r="T175" s="142">
        <f>SUM(H175:S175)</f>
        <v>86411.789413919658</v>
      </c>
      <c r="U175" s="157">
        <f>T175/$T$184</f>
        <v>0.66936435613786449</v>
      </c>
      <c r="V175" s="141">
        <f t="shared" ref="V175:V183" si="17">SUMIF($A$8:$A$132,$F175,V$8:V$132)</f>
        <v>8548.4453457841591</v>
      </c>
      <c r="W175" s="141">
        <f>V175+T175</f>
        <v>94960.234759703817</v>
      </c>
      <c r="X175" s="162">
        <f>W175/$W$184</f>
        <v>0.66936435613786449</v>
      </c>
      <c r="Z175" s="165" t="str">
        <f>G175&amp;" Participación por ramas de actividad en el valor agregado 2018"</f>
        <v>Valle de Aburrá Participación por ramas de actividad en el valor agregado 2018</v>
      </c>
    </row>
    <row r="176" spans="6:26" x14ac:dyDescent="0.3">
      <c r="F176" s="79" t="s">
        <v>12</v>
      </c>
      <c r="G176" s="73" t="s">
        <v>2</v>
      </c>
      <c r="H176" s="137">
        <f t="shared" ref="H176:H183" si="18">SUMIF($A$8:$A$132,$F176,H$8:H$132)</f>
        <v>271.84390577004876</v>
      </c>
      <c r="I176" s="137">
        <f t="shared" ref="I176:S183" si="19">SUMIF($A$8:$A$132,$F176,I$8:I$132)</f>
        <v>879.08474350497102</v>
      </c>
      <c r="J176" s="137">
        <f t="shared" si="19"/>
        <v>94.307627850598493</v>
      </c>
      <c r="K176" s="137">
        <f t="shared" si="19"/>
        <v>163.26574354389135</v>
      </c>
      <c r="L176" s="137">
        <f t="shared" si="19"/>
        <v>245.73470808277736</v>
      </c>
      <c r="M176" s="137">
        <f t="shared" si="19"/>
        <v>584.4140031087685</v>
      </c>
      <c r="N176" s="137">
        <f t="shared" si="19"/>
        <v>92.953530298950625</v>
      </c>
      <c r="O176" s="137">
        <f t="shared" si="19"/>
        <v>31.723925091053804</v>
      </c>
      <c r="P176" s="137">
        <f t="shared" si="19"/>
        <v>254.48266460383351</v>
      </c>
      <c r="Q176" s="137">
        <f t="shared" si="19"/>
        <v>355.51857080110858</v>
      </c>
      <c r="R176" s="137">
        <f t="shared" si="19"/>
        <v>587.9859861608262</v>
      </c>
      <c r="S176" s="137">
        <f t="shared" si="19"/>
        <v>75.393866868037691</v>
      </c>
      <c r="T176" s="138">
        <f t="shared" ref="T176:T183" si="20">SUM(H176:S176)</f>
        <v>3636.709275684866</v>
      </c>
      <c r="U176" s="155">
        <f t="shared" ref="U176:U183" si="21">T176/$T$184</f>
        <v>2.8170734332545522E-2</v>
      </c>
      <c r="V176" s="137">
        <f t="shared" si="17"/>
        <v>359.76816002250865</v>
      </c>
      <c r="W176" s="137">
        <f t="shared" ref="W176:W183" si="22">V176+T176</f>
        <v>3996.4774357073748</v>
      </c>
      <c r="X176" s="161">
        <f t="shared" ref="X176:X183" si="23">W176/$W$184</f>
        <v>2.8170734332545518E-2</v>
      </c>
      <c r="Z176" s="165" t="str">
        <f t="shared" ref="Z176:Z183" si="24">G176&amp;" Participación por ramas de actividad en el valor agregado 2018"</f>
        <v>Bajo Cauca Participación por ramas de actividad en el valor agregado 2018</v>
      </c>
    </row>
    <row r="177" spans="6:26" x14ac:dyDescent="0.3">
      <c r="F177" s="79" t="s">
        <v>13</v>
      </c>
      <c r="G177" s="73" t="s">
        <v>3</v>
      </c>
      <c r="H177" s="137">
        <f t="shared" si="18"/>
        <v>220.08839845780926</v>
      </c>
      <c r="I177" s="137">
        <f t="shared" si="19"/>
        <v>880.10673402922657</v>
      </c>
      <c r="J177" s="137">
        <f t="shared" si="19"/>
        <v>436.7785526645693</v>
      </c>
      <c r="K177" s="137">
        <f t="shared" si="19"/>
        <v>180.05399869081296</v>
      </c>
      <c r="L177" s="137">
        <f t="shared" si="19"/>
        <v>223.81089028328785</v>
      </c>
      <c r="M177" s="137">
        <f t="shared" si="19"/>
        <v>299.88693640393132</v>
      </c>
      <c r="N177" s="137">
        <f t="shared" si="19"/>
        <v>40.76990222524401</v>
      </c>
      <c r="O177" s="137">
        <f t="shared" si="19"/>
        <v>20.265287086420916</v>
      </c>
      <c r="P177" s="137">
        <f t="shared" si="19"/>
        <v>126.90819180894125</v>
      </c>
      <c r="Q177" s="137">
        <f t="shared" si="19"/>
        <v>247.68583985079133</v>
      </c>
      <c r="R177" s="137">
        <f t="shared" si="19"/>
        <v>228.85608643043616</v>
      </c>
      <c r="S177" s="137">
        <f t="shared" si="19"/>
        <v>41.469443665488583</v>
      </c>
      <c r="T177" s="138">
        <f t="shared" si="20"/>
        <v>2946.6802615969596</v>
      </c>
      <c r="U177" s="155">
        <f t="shared" si="21"/>
        <v>2.2825620779590966E-2</v>
      </c>
      <c r="V177" s="137">
        <f t="shared" si="17"/>
        <v>291.50576950909561</v>
      </c>
      <c r="W177" s="137">
        <f t="shared" si="22"/>
        <v>3238.186031106055</v>
      </c>
      <c r="X177" s="161">
        <f t="shared" si="23"/>
        <v>2.2825620779590959E-2</v>
      </c>
      <c r="Z177" s="165" t="str">
        <f t="shared" si="24"/>
        <v>Magdalena Medio Participación por ramas de actividad en el valor agregado 2018</v>
      </c>
    </row>
    <row r="178" spans="6:26" x14ac:dyDescent="0.3">
      <c r="F178" s="79" t="s">
        <v>14</v>
      </c>
      <c r="G178" s="73" t="s">
        <v>4</v>
      </c>
      <c r="H178" s="137">
        <f t="shared" si="18"/>
        <v>430.2685544927109</v>
      </c>
      <c r="I178" s="137">
        <f t="shared" si="19"/>
        <v>754.71080161520433</v>
      </c>
      <c r="J178" s="137">
        <f t="shared" si="19"/>
        <v>286.87815979959225</v>
      </c>
      <c r="K178" s="137">
        <f t="shared" si="19"/>
        <v>881.26799358385119</v>
      </c>
      <c r="L178" s="137">
        <f t="shared" si="19"/>
        <v>239.52644644489874</v>
      </c>
      <c r="M178" s="137">
        <f t="shared" si="19"/>
        <v>407.43988209309543</v>
      </c>
      <c r="N178" s="137">
        <f t="shared" si="19"/>
        <v>78.066843137658026</v>
      </c>
      <c r="O178" s="137">
        <f t="shared" si="19"/>
        <v>27.886990982700659</v>
      </c>
      <c r="P178" s="137">
        <f t="shared" si="19"/>
        <v>247.65772311869529</v>
      </c>
      <c r="Q178" s="137">
        <f t="shared" si="19"/>
        <v>344.32174247377264</v>
      </c>
      <c r="R178" s="137">
        <f t="shared" si="19"/>
        <v>426.49415241894724</v>
      </c>
      <c r="S178" s="137">
        <f t="shared" si="19"/>
        <v>52.426268235755209</v>
      </c>
      <c r="T178" s="138">
        <f t="shared" si="20"/>
        <v>4176.945558396882</v>
      </c>
      <c r="U178" s="155">
        <f t="shared" si="21"/>
        <v>3.2355521084358706E-2</v>
      </c>
      <c r="V178" s="137">
        <f t="shared" si="17"/>
        <v>413.21202882670383</v>
      </c>
      <c r="W178" s="137">
        <f t="shared" si="22"/>
        <v>4590.1575872235862</v>
      </c>
      <c r="X178" s="161">
        <f t="shared" si="23"/>
        <v>3.2355521084358706E-2</v>
      </c>
      <c r="Z178" s="165" t="str">
        <f t="shared" si="24"/>
        <v>Nordeste Participación por ramas de actividad en el valor agregado 2018</v>
      </c>
    </row>
    <row r="179" spans="6:26" x14ac:dyDescent="0.3">
      <c r="F179" s="79" t="s">
        <v>15</v>
      </c>
      <c r="G179" s="73" t="s">
        <v>5</v>
      </c>
      <c r="H179" s="137">
        <f t="shared" si="18"/>
        <v>1223.6015305616113</v>
      </c>
      <c r="I179" s="137">
        <f t="shared" si="19"/>
        <v>50.63034585726961</v>
      </c>
      <c r="J179" s="137">
        <f t="shared" si="19"/>
        <v>554.62299128528923</v>
      </c>
      <c r="K179" s="137">
        <f t="shared" si="19"/>
        <v>329.32420687321195</v>
      </c>
      <c r="L179" s="137">
        <f t="shared" si="19"/>
        <v>343.4250693015133</v>
      </c>
      <c r="M179" s="137">
        <f t="shared" si="19"/>
        <v>501.30024582042449</v>
      </c>
      <c r="N179" s="137">
        <f t="shared" si="19"/>
        <v>98.840382254758993</v>
      </c>
      <c r="O179" s="137">
        <f t="shared" si="19"/>
        <v>60.401379188424514</v>
      </c>
      <c r="P179" s="137">
        <f t="shared" si="19"/>
        <v>332.81138975196967</v>
      </c>
      <c r="Q179" s="137">
        <f t="shared" si="19"/>
        <v>342.495286273148</v>
      </c>
      <c r="R179" s="137">
        <f t="shared" si="19"/>
        <v>584.23616634901146</v>
      </c>
      <c r="S179" s="137">
        <f t="shared" si="19"/>
        <v>67.760043864119581</v>
      </c>
      <c r="T179" s="138">
        <f t="shared" si="20"/>
        <v>4489.4490373807521</v>
      </c>
      <c r="U179" s="155">
        <f t="shared" si="21"/>
        <v>3.4776240426240376E-2</v>
      </c>
      <c r="V179" s="137">
        <f t="shared" si="17"/>
        <v>444.12701078205606</v>
      </c>
      <c r="W179" s="137">
        <f t="shared" si="22"/>
        <v>4933.5760481628085</v>
      </c>
      <c r="X179" s="161">
        <f t="shared" si="23"/>
        <v>3.4776240426240376E-2</v>
      </c>
      <c r="Z179" s="165" t="str">
        <f t="shared" si="24"/>
        <v>Norte Participación por ramas de actividad en el valor agregado 2018</v>
      </c>
    </row>
    <row r="180" spans="6:26" x14ac:dyDescent="0.3">
      <c r="F180" s="77" t="s">
        <v>16</v>
      </c>
      <c r="G180" s="73" t="s">
        <v>6</v>
      </c>
      <c r="H180" s="137">
        <f t="shared" si="18"/>
        <v>694.10546548508557</v>
      </c>
      <c r="I180" s="137">
        <f t="shared" si="19"/>
        <v>22.166298023572583</v>
      </c>
      <c r="J180" s="137">
        <f t="shared" si="19"/>
        <v>105.54235831621148</v>
      </c>
      <c r="K180" s="137">
        <f t="shared" si="19"/>
        <v>84.125775283380179</v>
      </c>
      <c r="L180" s="137">
        <f t="shared" si="19"/>
        <v>252.78238062760224</v>
      </c>
      <c r="M180" s="137">
        <f t="shared" si="19"/>
        <v>406.2379980097715</v>
      </c>
      <c r="N180" s="137">
        <f t="shared" si="19"/>
        <v>76.050530514649495</v>
      </c>
      <c r="O180" s="137">
        <f t="shared" si="19"/>
        <v>23.84211362260222</v>
      </c>
      <c r="P180" s="137">
        <f t="shared" si="19"/>
        <v>336.64184440183794</v>
      </c>
      <c r="Q180" s="137">
        <f t="shared" si="19"/>
        <v>232.95055600063935</v>
      </c>
      <c r="R180" s="137">
        <f t="shared" si="19"/>
        <v>471.37221016952515</v>
      </c>
      <c r="S180" s="137">
        <f t="shared" si="19"/>
        <v>63.304063793286275</v>
      </c>
      <c r="T180" s="138">
        <f t="shared" si="20"/>
        <v>2769.121594248164</v>
      </c>
      <c r="U180" s="155">
        <f t="shared" si="21"/>
        <v>2.1450213050475259E-2</v>
      </c>
      <c r="V180" s="137">
        <f t="shared" si="17"/>
        <v>273.9404514686276</v>
      </c>
      <c r="W180" s="137">
        <f t="shared" si="22"/>
        <v>3043.0620457167915</v>
      </c>
      <c r="X180" s="161">
        <f t="shared" si="23"/>
        <v>2.1450213050475255E-2</v>
      </c>
      <c r="Z180" s="165" t="str">
        <f t="shared" si="24"/>
        <v>Occidente Participación por ramas de actividad en el valor agregado 2018</v>
      </c>
    </row>
    <row r="181" spans="6:26" x14ac:dyDescent="0.3">
      <c r="F181" s="77" t="s">
        <v>17</v>
      </c>
      <c r="G181" s="73" t="s">
        <v>7</v>
      </c>
      <c r="H181" s="137">
        <f t="shared" si="18"/>
        <v>1485.3844585043494</v>
      </c>
      <c r="I181" s="137">
        <f t="shared" si="19"/>
        <v>15.328935100613389</v>
      </c>
      <c r="J181" s="137">
        <f t="shared" si="19"/>
        <v>2176.3242487621878</v>
      </c>
      <c r="K181" s="137">
        <f t="shared" si="19"/>
        <v>1515.4468277679616</v>
      </c>
      <c r="L181" s="137">
        <f t="shared" si="19"/>
        <v>698.60451930367003</v>
      </c>
      <c r="M181" s="137">
        <f t="shared" si="19"/>
        <v>1883.8474181449471</v>
      </c>
      <c r="N181" s="137">
        <f t="shared" si="19"/>
        <v>347.43753797540154</v>
      </c>
      <c r="O181" s="137">
        <f t="shared" si="19"/>
        <v>242.31447440613144</v>
      </c>
      <c r="P181" s="137">
        <f t="shared" si="19"/>
        <v>1307.1879852141453</v>
      </c>
      <c r="Q181" s="137">
        <f t="shared" si="19"/>
        <v>1078.2983901992734</v>
      </c>
      <c r="R181" s="137">
        <f t="shared" si="19"/>
        <v>1433.3593091956968</v>
      </c>
      <c r="S181" s="137">
        <f t="shared" si="19"/>
        <v>227.17865164039253</v>
      </c>
      <c r="T181" s="138">
        <f t="shared" si="20"/>
        <v>12410.712756214771</v>
      </c>
      <c r="U181" s="155">
        <f t="shared" si="21"/>
        <v>9.6136057471082767E-2</v>
      </c>
      <c r="V181" s="137">
        <f t="shared" si="17"/>
        <v>1227.7526066557573</v>
      </c>
      <c r="W181" s="137">
        <f t="shared" si="22"/>
        <v>13638.465362870527</v>
      </c>
      <c r="X181" s="161">
        <f t="shared" si="23"/>
        <v>9.6136057471082753E-2</v>
      </c>
      <c r="Z181" s="165" t="str">
        <f t="shared" si="24"/>
        <v>Oriente Participación por ramas de actividad en el valor agregado 2018</v>
      </c>
    </row>
    <row r="182" spans="6:26" x14ac:dyDescent="0.3">
      <c r="F182" s="79" t="s">
        <v>18</v>
      </c>
      <c r="G182" s="73" t="s">
        <v>8</v>
      </c>
      <c r="H182" s="137">
        <f t="shared" si="18"/>
        <v>1633.5121537231557</v>
      </c>
      <c r="I182" s="137">
        <f t="shared" si="19"/>
        <v>22.993364779471385</v>
      </c>
      <c r="J182" s="137">
        <f t="shared" si="19"/>
        <v>502.74012987758795</v>
      </c>
      <c r="K182" s="137">
        <f t="shared" si="19"/>
        <v>158.76858494061005</v>
      </c>
      <c r="L182" s="137">
        <f t="shared" si="19"/>
        <v>340.89603061831002</v>
      </c>
      <c r="M182" s="137">
        <f t="shared" si="19"/>
        <v>761.0280166416735</v>
      </c>
      <c r="N182" s="137">
        <f t="shared" si="19"/>
        <v>142.95143390372095</v>
      </c>
      <c r="O182" s="137">
        <f t="shared" si="19"/>
        <v>73.120262592518628</v>
      </c>
      <c r="P182" s="137">
        <f t="shared" si="19"/>
        <v>527.57890088233148</v>
      </c>
      <c r="Q182" s="137">
        <f t="shared" si="19"/>
        <v>424.61186801807418</v>
      </c>
      <c r="R182" s="137">
        <f t="shared" si="19"/>
        <v>719.86683947477729</v>
      </c>
      <c r="S182" s="137">
        <f t="shared" si="19"/>
        <v>124.30850263313432</v>
      </c>
      <c r="T182" s="138">
        <f t="shared" si="20"/>
        <v>5432.3760880853661</v>
      </c>
      <c r="U182" s="155">
        <f t="shared" si="21"/>
        <v>4.2080356710148724E-2</v>
      </c>
      <c r="V182" s="137">
        <f t="shared" si="17"/>
        <v>537.40780513523271</v>
      </c>
      <c r="W182" s="137">
        <f t="shared" si="22"/>
        <v>5969.7838932205987</v>
      </c>
      <c r="X182" s="161">
        <f t="shared" si="23"/>
        <v>4.2080356710148717E-2</v>
      </c>
      <c r="Z182" s="165" t="str">
        <f t="shared" si="24"/>
        <v>Suroeste Participación por ramas de actividad en el valor agregado 2018</v>
      </c>
    </row>
    <row r="183" spans="6:26" ht="15" thickBot="1" x14ac:dyDescent="0.35">
      <c r="F183" s="107" t="s">
        <v>19</v>
      </c>
      <c r="G183" s="108" t="s">
        <v>9</v>
      </c>
      <c r="H183" s="149">
        <f t="shared" si="18"/>
        <v>1396.7874384161967</v>
      </c>
      <c r="I183" s="149">
        <f t="shared" si="19"/>
        <v>20.987467884988025</v>
      </c>
      <c r="J183" s="149">
        <f t="shared" si="19"/>
        <v>396.05447315074656</v>
      </c>
      <c r="K183" s="149">
        <f t="shared" si="19"/>
        <v>214.13325465051605</v>
      </c>
      <c r="L183" s="149">
        <f t="shared" si="19"/>
        <v>420.48302954323157</v>
      </c>
      <c r="M183" s="149">
        <f t="shared" si="19"/>
        <v>1415.5509977565296</v>
      </c>
      <c r="N183" s="149">
        <f t="shared" si="19"/>
        <v>204.02553380871609</v>
      </c>
      <c r="O183" s="149">
        <f t="shared" si="19"/>
        <v>126.23638584318662</v>
      </c>
      <c r="P183" s="149">
        <f t="shared" si="19"/>
        <v>492.95276127115727</v>
      </c>
      <c r="Q183" s="149">
        <f t="shared" si="19"/>
        <v>633.8766909637967</v>
      </c>
      <c r="R183" s="149">
        <f t="shared" si="19"/>
        <v>1302.5266445767281</v>
      </c>
      <c r="S183" s="149">
        <f t="shared" si="19"/>
        <v>197.89692793940117</v>
      </c>
      <c r="T183" s="150">
        <f t="shared" si="20"/>
        <v>6821.5116058051954</v>
      </c>
      <c r="U183" s="159">
        <f t="shared" si="21"/>
        <v>5.2840900007693134E-2</v>
      </c>
      <c r="V183" s="149">
        <f t="shared" si="17"/>
        <v>674.83059352621888</v>
      </c>
      <c r="W183" s="149">
        <f t="shared" si="22"/>
        <v>7496.3421993314141</v>
      </c>
      <c r="X183" s="163">
        <f t="shared" si="23"/>
        <v>5.2840900007693127E-2</v>
      </c>
      <c r="Z183" s="165" t="str">
        <f t="shared" si="24"/>
        <v>Urabá Participación por ramas de actividad en el valor agregado 2018</v>
      </c>
    </row>
    <row r="184" spans="6:26" ht="15" thickBot="1" x14ac:dyDescent="0.35">
      <c r="F184" s="301" t="s">
        <v>330</v>
      </c>
      <c r="G184" s="302"/>
      <c r="H184" s="152">
        <f t="shared" ref="H184:X184" si="25">SUM(H175:H183)</f>
        <v>8052.461179230113</v>
      </c>
      <c r="I184" s="152">
        <f t="shared" si="25"/>
        <v>2679.8540738414772</v>
      </c>
      <c r="J184" s="152">
        <f t="shared" si="25"/>
        <v>21041.400477325889</v>
      </c>
      <c r="K184" s="152">
        <f t="shared" si="25"/>
        <v>6426.6237704177465</v>
      </c>
      <c r="L184" s="152">
        <f t="shared" si="25"/>
        <v>10852.677891352438</v>
      </c>
      <c r="M184" s="152">
        <f t="shared" si="25"/>
        <v>24186.846796748494</v>
      </c>
      <c r="N184" s="152">
        <f t="shared" si="25"/>
        <v>4131.8305783001924</v>
      </c>
      <c r="O184" s="152">
        <f t="shared" si="25"/>
        <v>6765.2541451001998</v>
      </c>
      <c r="P184" s="152">
        <f t="shared" si="25"/>
        <v>12469.746943573147</v>
      </c>
      <c r="Q184" s="152">
        <f t="shared" si="25"/>
        <v>12665.521037757198</v>
      </c>
      <c r="R184" s="152">
        <f t="shared" si="25"/>
        <v>16505.024747689422</v>
      </c>
      <c r="S184" s="152">
        <f t="shared" si="25"/>
        <v>3318.0539499963006</v>
      </c>
      <c r="T184" s="152">
        <f t="shared" si="25"/>
        <v>129095.29559133262</v>
      </c>
      <c r="U184" s="153">
        <f t="shared" si="25"/>
        <v>1</v>
      </c>
      <c r="V184" s="152">
        <f t="shared" si="25"/>
        <v>12770.989771710361</v>
      </c>
      <c r="W184" s="152">
        <f t="shared" si="25"/>
        <v>141866.28536304299</v>
      </c>
      <c r="X184" s="154">
        <f t="shared" si="25"/>
        <v>0.99999999999999989</v>
      </c>
    </row>
    <row r="188" spans="6:26" x14ac:dyDescent="0.3">
      <c r="F188" s="304" t="s">
        <v>474</v>
      </c>
      <c r="G188" s="304"/>
      <c r="H188" s="304"/>
      <c r="I188" s="304"/>
      <c r="J188" s="304"/>
      <c r="K188" s="304"/>
      <c r="L188" s="304"/>
      <c r="M188" s="304"/>
      <c r="N188" s="304"/>
      <c r="O188" s="304"/>
      <c r="P188" s="304"/>
      <c r="Q188" s="304"/>
      <c r="R188" s="304"/>
      <c r="S188" s="304"/>
      <c r="T188" s="304"/>
    </row>
    <row r="189" spans="6:26" ht="15" thickBot="1" x14ac:dyDescent="0.35">
      <c r="F189" s="303" t="s">
        <v>524</v>
      </c>
      <c r="G189" s="303"/>
      <c r="H189" s="303"/>
      <c r="I189" s="303"/>
      <c r="J189" s="303"/>
      <c r="K189" s="303"/>
      <c r="L189" s="303"/>
      <c r="M189" s="303"/>
      <c r="N189" s="303"/>
      <c r="O189" s="303"/>
      <c r="P189" s="303"/>
      <c r="Q189" s="303"/>
      <c r="R189" s="303"/>
      <c r="S189" s="303"/>
      <c r="T189" s="303"/>
    </row>
    <row r="190" spans="6:26" ht="276.60000000000002" thickBot="1" x14ac:dyDescent="0.35">
      <c r="F190" s="88" t="s">
        <v>10</v>
      </c>
      <c r="G190" s="89" t="s">
        <v>0</v>
      </c>
      <c r="H190" s="91" t="s">
        <v>329</v>
      </c>
      <c r="I190" s="91" t="s">
        <v>359</v>
      </c>
      <c r="J190" s="91" t="s">
        <v>344</v>
      </c>
      <c r="K190" s="91" t="s">
        <v>345</v>
      </c>
      <c r="L190" s="91" t="s">
        <v>346</v>
      </c>
      <c r="M190" s="91" t="s">
        <v>347</v>
      </c>
      <c r="N190" s="91" t="s">
        <v>348</v>
      </c>
      <c r="O190" s="91" t="s">
        <v>349</v>
      </c>
      <c r="P190" s="91" t="s">
        <v>350</v>
      </c>
      <c r="Q190" s="91" t="s">
        <v>351</v>
      </c>
      <c r="R190" s="91" t="s">
        <v>355</v>
      </c>
      <c r="S190" s="91" t="s">
        <v>358</v>
      </c>
      <c r="T190" s="91" t="s">
        <v>407</v>
      </c>
    </row>
    <row r="191" spans="6:26" x14ac:dyDescent="0.3">
      <c r="F191" s="82" t="s">
        <v>11</v>
      </c>
      <c r="G191" s="83" t="s">
        <v>1</v>
      </c>
      <c r="H191" s="164">
        <f>H175/$T175</f>
        <v>8.0645161793963457E-3</v>
      </c>
      <c r="I191" s="164">
        <f t="shared" ref="I191:T191" si="26">I175/$T175</f>
        <v>3.9167552570909498E-4</v>
      </c>
      <c r="J191" s="164">
        <f t="shared" si="26"/>
        <v>0.19080905565604583</v>
      </c>
      <c r="K191" s="164">
        <f t="shared" si="26"/>
        <v>3.3562982606356331E-2</v>
      </c>
      <c r="L191" s="164">
        <f t="shared" si="26"/>
        <v>9.3591567446980592E-2</v>
      </c>
      <c r="M191" s="164">
        <f t="shared" si="26"/>
        <v>0.20746175285060761</v>
      </c>
      <c r="N191" s="164">
        <f t="shared" si="26"/>
        <v>3.5304614160549537E-2</v>
      </c>
      <c r="O191" s="164">
        <f t="shared" si="26"/>
        <v>7.128035847959148E-2</v>
      </c>
      <c r="P191" s="164">
        <f t="shared" si="26"/>
        <v>0.10234165433328796</v>
      </c>
      <c r="Q191" s="164">
        <f t="shared" si="26"/>
        <v>0.10421913669717271</v>
      </c>
      <c r="R191" s="164">
        <f t="shared" si="26"/>
        <v>0.12440810942380226</v>
      </c>
      <c r="S191" s="164">
        <f t="shared" si="26"/>
        <v>2.8564576640500348E-2</v>
      </c>
      <c r="T191" s="164">
        <f t="shared" si="26"/>
        <v>1</v>
      </c>
      <c r="V191" s="165"/>
    </row>
    <row r="192" spans="6:26" x14ac:dyDescent="0.3">
      <c r="F192" s="79" t="s">
        <v>12</v>
      </c>
      <c r="G192" s="73" t="s">
        <v>2</v>
      </c>
      <c r="H192" s="164">
        <f t="shared" ref="H192:T192" si="27">H176/$T176</f>
        <v>7.4749969041409028E-2</v>
      </c>
      <c r="I192" s="164">
        <f t="shared" si="27"/>
        <v>0.24172532827481008</v>
      </c>
      <c r="J192" s="164">
        <f t="shared" si="27"/>
        <v>2.5932132788601434E-2</v>
      </c>
      <c r="K192" s="164">
        <f t="shared" si="27"/>
        <v>4.4893812281198944E-2</v>
      </c>
      <c r="L192" s="164">
        <f t="shared" si="27"/>
        <v>6.7570622080177292E-2</v>
      </c>
      <c r="M192" s="164">
        <f t="shared" si="27"/>
        <v>0.16069857632452941</v>
      </c>
      <c r="N192" s="164">
        <f t="shared" si="27"/>
        <v>2.5559791353254542E-2</v>
      </c>
      <c r="O192" s="164">
        <f t="shared" si="27"/>
        <v>8.7232502480087699E-3</v>
      </c>
      <c r="P192" s="164">
        <f t="shared" si="27"/>
        <v>6.9976081482595084E-2</v>
      </c>
      <c r="Q192" s="164">
        <f t="shared" si="27"/>
        <v>9.775831496295706E-2</v>
      </c>
      <c r="R192" s="164">
        <f t="shared" si="27"/>
        <v>0.1616807783047482</v>
      </c>
      <c r="S192" s="164">
        <f t="shared" si="27"/>
        <v>2.0731342857710146E-2</v>
      </c>
      <c r="T192" s="164">
        <f t="shared" si="27"/>
        <v>1</v>
      </c>
    </row>
    <row r="193" spans="6:20" x14ac:dyDescent="0.3">
      <c r="F193" s="79" t="s">
        <v>13</v>
      </c>
      <c r="G193" s="73" t="s">
        <v>3</v>
      </c>
      <c r="H193" s="164">
        <f t="shared" ref="H193:T193" si="28">H177/$T177</f>
        <v>7.4690288364890972E-2</v>
      </c>
      <c r="I193" s="164">
        <f t="shared" si="28"/>
        <v>0.29867737789516763</v>
      </c>
      <c r="J193" s="164">
        <f t="shared" si="28"/>
        <v>0.14822733173902494</v>
      </c>
      <c r="K193" s="164">
        <f t="shared" si="28"/>
        <v>6.1104016284831773E-2</v>
      </c>
      <c r="L193" s="164">
        <f t="shared" si="28"/>
        <v>7.5953571617571117E-2</v>
      </c>
      <c r="M193" s="164">
        <f t="shared" si="28"/>
        <v>0.101771115214722</v>
      </c>
      <c r="N193" s="164">
        <f t="shared" si="28"/>
        <v>1.3835875835116456E-2</v>
      </c>
      <c r="O193" s="164">
        <f t="shared" si="28"/>
        <v>6.8773281412751923E-3</v>
      </c>
      <c r="P193" s="164">
        <f t="shared" si="28"/>
        <v>4.3068192183214032E-2</v>
      </c>
      <c r="Q193" s="164">
        <f t="shared" si="28"/>
        <v>8.4055892686693279E-2</v>
      </c>
      <c r="R193" s="164">
        <f t="shared" si="28"/>
        <v>7.7665734356399813E-2</v>
      </c>
      <c r="S193" s="164">
        <f t="shared" si="28"/>
        <v>1.4073275681092774E-2</v>
      </c>
      <c r="T193" s="164">
        <f t="shared" si="28"/>
        <v>1</v>
      </c>
    </row>
    <row r="194" spans="6:20" x14ac:dyDescent="0.3">
      <c r="F194" s="79" t="s">
        <v>14</v>
      </c>
      <c r="G194" s="73" t="s">
        <v>4</v>
      </c>
      <c r="H194" s="164">
        <f t="shared" ref="H194:T194" si="29">H178/$T178</f>
        <v>0.10301033338290591</v>
      </c>
      <c r="I194" s="164">
        <f t="shared" si="29"/>
        <v>0.18068485477336782</v>
      </c>
      <c r="J194" s="164">
        <f t="shared" si="29"/>
        <v>6.8681326052450753E-2</v>
      </c>
      <c r="K194" s="164">
        <f t="shared" si="29"/>
        <v>0.21098383526025252</v>
      </c>
      <c r="L194" s="164">
        <f t="shared" si="29"/>
        <v>5.7344881108967419E-2</v>
      </c>
      <c r="M194" s="164">
        <f t="shared" si="29"/>
        <v>9.7544934784707008E-2</v>
      </c>
      <c r="N194" s="164">
        <f t="shared" si="29"/>
        <v>1.8689935515372194E-2</v>
      </c>
      <c r="O194" s="164">
        <f t="shared" si="29"/>
        <v>6.6764075788921049E-3</v>
      </c>
      <c r="P194" s="164">
        <f t="shared" si="29"/>
        <v>5.9291585120335326E-2</v>
      </c>
      <c r="Q194" s="164">
        <f t="shared" si="29"/>
        <v>8.2433859302184401E-2</v>
      </c>
      <c r="R194" s="164">
        <f t="shared" si="29"/>
        <v>0.10210670607414772</v>
      </c>
      <c r="S194" s="164">
        <f t="shared" si="29"/>
        <v>1.2551341046416821E-2</v>
      </c>
      <c r="T194" s="164">
        <f t="shared" si="29"/>
        <v>1</v>
      </c>
    </row>
    <row r="195" spans="6:20" x14ac:dyDescent="0.3">
      <c r="F195" s="79" t="s">
        <v>15</v>
      </c>
      <c r="G195" s="73" t="s">
        <v>5</v>
      </c>
      <c r="H195" s="164">
        <f t="shared" ref="H195:T195" si="30">H179/$T179</f>
        <v>0.27255048901846729</v>
      </c>
      <c r="I195" s="164">
        <f t="shared" si="30"/>
        <v>1.1277630158111455E-2</v>
      </c>
      <c r="J195" s="164">
        <f t="shared" si="30"/>
        <v>0.12353921086246901</v>
      </c>
      <c r="K195" s="164">
        <f t="shared" si="30"/>
        <v>7.3355149848264509E-2</v>
      </c>
      <c r="L195" s="164">
        <f t="shared" si="30"/>
        <v>7.6496039144677633E-2</v>
      </c>
      <c r="M195" s="164">
        <f t="shared" si="30"/>
        <v>0.11166186354860475</v>
      </c>
      <c r="N195" s="164">
        <f t="shared" si="30"/>
        <v>2.2016149739484459E-2</v>
      </c>
      <c r="O195" s="164">
        <f t="shared" si="30"/>
        <v>1.3454073915418375E-2</v>
      </c>
      <c r="P195" s="164">
        <f t="shared" si="30"/>
        <v>7.4131900592002156E-2</v>
      </c>
      <c r="Q195" s="164">
        <f t="shared" si="30"/>
        <v>7.6288935105713468E-2</v>
      </c>
      <c r="R195" s="164">
        <f t="shared" si="30"/>
        <v>0.13013538220045556</v>
      </c>
      <c r="S195" s="164">
        <f t="shared" si="30"/>
        <v>1.5093175866331328E-2</v>
      </c>
      <c r="T195" s="164">
        <f t="shared" si="30"/>
        <v>1</v>
      </c>
    </row>
    <row r="196" spans="6:20" x14ac:dyDescent="0.3">
      <c r="F196" s="77" t="s">
        <v>16</v>
      </c>
      <c r="G196" s="73" t="s">
        <v>6</v>
      </c>
      <c r="H196" s="164">
        <f t="shared" ref="H196:T196" si="31">H180/$T180</f>
        <v>0.25065907792811826</v>
      </c>
      <c r="I196" s="164">
        <f t="shared" si="31"/>
        <v>8.0048120926198944E-3</v>
      </c>
      <c r="J196" s="164">
        <f t="shared" si="31"/>
        <v>3.811402089942062E-2</v>
      </c>
      <c r="K196" s="164">
        <f t="shared" si="31"/>
        <v>3.0379949893901616E-2</v>
      </c>
      <c r="L196" s="164">
        <f t="shared" si="31"/>
        <v>9.1286125229265866E-2</v>
      </c>
      <c r="M196" s="164">
        <f t="shared" si="31"/>
        <v>0.14670283849347107</v>
      </c>
      <c r="N196" s="164">
        <f t="shared" si="31"/>
        <v>2.7463774314792324E-2</v>
      </c>
      <c r="O196" s="164">
        <f t="shared" si="31"/>
        <v>8.609991584380217E-3</v>
      </c>
      <c r="P196" s="164">
        <f t="shared" si="31"/>
        <v>0.12156990328669137</v>
      </c>
      <c r="Q196" s="164">
        <f t="shared" si="31"/>
        <v>8.4124350654918453E-2</v>
      </c>
      <c r="R196" s="164">
        <f t="shared" si="31"/>
        <v>0.17022445354101759</v>
      </c>
      <c r="S196" s="164">
        <f t="shared" si="31"/>
        <v>2.2860702081402739E-2</v>
      </c>
      <c r="T196" s="164">
        <f t="shared" si="31"/>
        <v>1</v>
      </c>
    </row>
    <row r="197" spans="6:20" x14ac:dyDescent="0.3">
      <c r="F197" s="77" t="s">
        <v>17</v>
      </c>
      <c r="G197" s="73" t="s">
        <v>7</v>
      </c>
      <c r="H197" s="164">
        <f t="shared" ref="H197:T197" si="32">H181/$T181</f>
        <v>0.119685668960514</v>
      </c>
      <c r="I197" s="164">
        <f t="shared" si="32"/>
        <v>1.2351373689587081E-3</v>
      </c>
      <c r="J197" s="164">
        <f t="shared" si="32"/>
        <v>0.17535852223091497</v>
      </c>
      <c r="K197" s="164">
        <f t="shared" si="32"/>
        <v>0.12210796088315626</v>
      </c>
      <c r="L197" s="164">
        <f t="shared" si="32"/>
        <v>5.6290443025025928E-2</v>
      </c>
      <c r="M197" s="164">
        <f t="shared" si="32"/>
        <v>0.15179204088835224</v>
      </c>
      <c r="N197" s="164">
        <f t="shared" si="32"/>
        <v>2.799497053877258E-2</v>
      </c>
      <c r="O197" s="164">
        <f t="shared" si="32"/>
        <v>1.9524621926713306E-2</v>
      </c>
      <c r="P197" s="164">
        <f t="shared" si="32"/>
        <v>0.10532739020646173</v>
      </c>
      <c r="Q197" s="164">
        <f t="shared" si="32"/>
        <v>8.68844853136502E-2</v>
      </c>
      <c r="R197" s="164">
        <f t="shared" si="32"/>
        <v>0.11549371396722802</v>
      </c>
      <c r="S197" s="164">
        <f t="shared" si="32"/>
        <v>1.8305044690252046E-2</v>
      </c>
      <c r="T197" s="164">
        <f t="shared" si="32"/>
        <v>1</v>
      </c>
    </row>
    <row r="198" spans="6:20" x14ac:dyDescent="0.3">
      <c r="F198" s="79" t="s">
        <v>18</v>
      </c>
      <c r="G198" s="73" t="s">
        <v>8</v>
      </c>
      <c r="H198" s="164">
        <f t="shared" ref="H198:T198" si="33">H182/$T182</f>
        <v>0.30069938591068446</v>
      </c>
      <c r="I198" s="164">
        <f t="shared" si="33"/>
        <v>4.2326533374414006E-3</v>
      </c>
      <c r="J198" s="164">
        <f t="shared" si="33"/>
        <v>9.2545162876375528E-2</v>
      </c>
      <c r="K198" s="164">
        <f t="shared" si="33"/>
        <v>2.9226361055677174E-2</v>
      </c>
      <c r="L198" s="164">
        <f t="shared" si="33"/>
        <v>6.2752656497031739E-2</v>
      </c>
      <c r="M198" s="164">
        <f t="shared" si="33"/>
        <v>0.14009118741075544</v>
      </c>
      <c r="N198" s="164">
        <f t="shared" si="33"/>
        <v>2.6314715989058851E-2</v>
      </c>
      <c r="O198" s="164">
        <f t="shared" si="33"/>
        <v>1.3460088441389515E-2</v>
      </c>
      <c r="P198" s="164">
        <f t="shared" si="33"/>
        <v>9.711752138064432E-2</v>
      </c>
      <c r="Q198" s="164">
        <f t="shared" si="33"/>
        <v>7.8163194361553875E-2</v>
      </c>
      <c r="R198" s="164">
        <f t="shared" si="33"/>
        <v>0.13251417571284049</v>
      </c>
      <c r="S198" s="164">
        <f t="shared" si="33"/>
        <v>2.2882897026547125E-2</v>
      </c>
      <c r="T198" s="164">
        <f t="shared" si="33"/>
        <v>1</v>
      </c>
    </row>
    <row r="199" spans="6:20" ht="15" thickBot="1" x14ac:dyDescent="0.35">
      <c r="F199" s="107" t="s">
        <v>19</v>
      </c>
      <c r="G199" s="108" t="s">
        <v>9</v>
      </c>
      <c r="H199" s="164">
        <f t="shared" ref="H199:T200" si="34">H183/$T183</f>
        <v>0.20476215817437185</v>
      </c>
      <c r="I199" s="164">
        <f t="shared" si="34"/>
        <v>3.076659411841712E-3</v>
      </c>
      <c r="J199" s="164">
        <f t="shared" si="34"/>
        <v>5.8059634878242977E-2</v>
      </c>
      <c r="K199" s="164">
        <f t="shared" si="34"/>
        <v>3.1390880353891926E-2</v>
      </c>
      <c r="L199" s="164">
        <f t="shared" si="34"/>
        <v>6.1640740915165346E-2</v>
      </c>
      <c r="M199" s="164">
        <f t="shared" si="34"/>
        <v>0.20751280354809881</v>
      </c>
      <c r="N199" s="164">
        <f t="shared" si="34"/>
        <v>2.9909138267108965E-2</v>
      </c>
      <c r="O199" s="164">
        <f t="shared" si="34"/>
        <v>1.8505632349252007E-2</v>
      </c>
      <c r="P199" s="164">
        <f t="shared" si="34"/>
        <v>7.2264446614977246E-2</v>
      </c>
      <c r="Q199" s="164">
        <f t="shared" si="34"/>
        <v>9.2923200544635792E-2</v>
      </c>
      <c r="R199" s="164">
        <f t="shared" si="34"/>
        <v>0.19094399010745081</v>
      </c>
      <c r="S199" s="164">
        <f t="shared" si="34"/>
        <v>2.9010714834962429E-2</v>
      </c>
      <c r="T199" s="164">
        <f t="shared" si="34"/>
        <v>1</v>
      </c>
    </row>
    <row r="200" spans="6:20" ht="15" thickBot="1" x14ac:dyDescent="0.35">
      <c r="F200" s="301" t="s">
        <v>330</v>
      </c>
      <c r="G200" s="302"/>
      <c r="H200" s="153">
        <f t="shared" si="34"/>
        <v>6.2376100866767377E-2</v>
      </c>
      <c r="I200" s="153">
        <f t="shared" si="34"/>
        <v>2.0758727586208038E-2</v>
      </c>
      <c r="J200" s="153">
        <f t="shared" si="34"/>
        <v>0.16299122583006501</v>
      </c>
      <c r="K200" s="153">
        <f t="shared" si="34"/>
        <v>4.9782013674317241E-2</v>
      </c>
      <c r="L200" s="153">
        <f t="shared" si="34"/>
        <v>8.4067183406186644E-2</v>
      </c>
      <c r="M200" s="153">
        <f t="shared" si="34"/>
        <v>0.18735653135893501</v>
      </c>
      <c r="N200" s="153">
        <f t="shared" si="34"/>
        <v>3.2006050719152628E-2</v>
      </c>
      <c r="O200" s="153">
        <f t="shared" si="34"/>
        <v>5.2405117584737267E-2</v>
      </c>
      <c r="P200" s="153">
        <f t="shared" si="34"/>
        <v>9.6593349017517247E-2</v>
      </c>
      <c r="Q200" s="153">
        <f t="shared" si="34"/>
        <v>9.810985737118956E-2</v>
      </c>
      <c r="R200" s="153">
        <f t="shared" si="34"/>
        <v>0.12785148112552569</v>
      </c>
      <c r="S200" s="153">
        <f t="shared" si="34"/>
        <v>2.5702361459398314E-2</v>
      </c>
      <c r="T200" s="153">
        <f t="shared" si="34"/>
        <v>1</v>
      </c>
    </row>
    <row r="204" spans="6:20" x14ac:dyDescent="0.3">
      <c r="F204" s="304" t="s">
        <v>475</v>
      </c>
      <c r="G204" s="304"/>
      <c r="H204" s="304"/>
      <c r="I204" s="304"/>
      <c r="J204" s="304"/>
      <c r="K204" s="304"/>
      <c r="L204" s="304"/>
      <c r="M204" s="304"/>
      <c r="N204" s="304"/>
      <c r="O204" s="304"/>
      <c r="P204" s="304"/>
      <c r="Q204" s="304"/>
      <c r="R204" s="304"/>
      <c r="S204" s="304"/>
      <c r="T204" s="304"/>
    </row>
    <row r="205" spans="6:20" ht="15" thickBot="1" x14ac:dyDescent="0.35">
      <c r="F205" s="303" t="s">
        <v>525</v>
      </c>
      <c r="G205" s="303"/>
      <c r="H205" s="303"/>
      <c r="I205" s="303"/>
      <c r="J205" s="303"/>
      <c r="K205" s="303"/>
      <c r="L205" s="303"/>
      <c r="M205" s="303"/>
      <c r="N205" s="303"/>
      <c r="O205" s="303"/>
      <c r="P205" s="303"/>
      <c r="Q205" s="303"/>
      <c r="R205" s="303"/>
      <c r="S205" s="303"/>
      <c r="T205" s="303"/>
    </row>
    <row r="206" spans="6:20" ht="283.8" thickBot="1" x14ac:dyDescent="0.35">
      <c r="F206" s="88" t="s">
        <v>10</v>
      </c>
      <c r="G206" s="89" t="s">
        <v>0</v>
      </c>
      <c r="H206" s="91" t="s">
        <v>329</v>
      </c>
      <c r="I206" s="91" t="s">
        <v>359</v>
      </c>
      <c r="J206" s="91" t="s">
        <v>344</v>
      </c>
      <c r="K206" s="91" t="s">
        <v>345</v>
      </c>
      <c r="L206" s="91" t="s">
        <v>346</v>
      </c>
      <c r="M206" s="91" t="s">
        <v>347</v>
      </c>
      <c r="N206" s="91" t="s">
        <v>348</v>
      </c>
      <c r="O206" s="91" t="s">
        <v>349</v>
      </c>
      <c r="P206" s="91" t="s">
        <v>350</v>
      </c>
      <c r="Q206" s="91" t="s">
        <v>351</v>
      </c>
      <c r="R206" s="91" t="s">
        <v>355</v>
      </c>
      <c r="S206" s="91" t="s">
        <v>358</v>
      </c>
      <c r="T206" s="91" t="s">
        <v>407</v>
      </c>
    </row>
    <row r="207" spans="6:20" x14ac:dyDescent="0.3">
      <c r="F207" s="82" t="s">
        <v>11</v>
      </c>
      <c r="G207" s="83" t="s">
        <v>1</v>
      </c>
      <c r="H207" s="164">
        <f>H175/H$184</f>
        <v>8.6541152861015325E-2</v>
      </c>
      <c r="I207" s="164">
        <f t="shared" ref="I207:T207" si="35">I175/I$184</f>
        <v>1.2629561951350739E-2</v>
      </c>
      <c r="J207" s="164">
        <f t="shared" si="35"/>
        <v>0.78360525257749181</v>
      </c>
      <c r="K207" s="164">
        <f t="shared" si="35"/>
        <v>0.45128476299383385</v>
      </c>
      <c r="L207" s="164">
        <f t="shared" si="35"/>
        <v>0.74519993112403238</v>
      </c>
      <c r="M207" s="164">
        <f t="shared" si="35"/>
        <v>0.74119381701211862</v>
      </c>
      <c r="N207" s="164">
        <f t="shared" si="35"/>
        <v>0.73834946190754625</v>
      </c>
      <c r="O207" s="164">
        <f t="shared" si="35"/>
        <v>0.91045557109605579</v>
      </c>
      <c r="P207" s="164">
        <f t="shared" si="35"/>
        <v>0.7091984723136785</v>
      </c>
      <c r="Q207" s="164">
        <f t="shared" si="35"/>
        <v>0.71104552795968734</v>
      </c>
      <c r="R207" s="164">
        <f t="shared" si="35"/>
        <v>0.65133663943269393</v>
      </c>
      <c r="S207" s="164">
        <f t="shared" si="35"/>
        <v>0.74390477627991458</v>
      </c>
      <c r="T207" s="164">
        <f t="shared" si="35"/>
        <v>0.66936435613786449</v>
      </c>
    </row>
    <row r="208" spans="6:20" x14ac:dyDescent="0.3">
      <c r="F208" s="79" t="s">
        <v>12</v>
      </c>
      <c r="G208" s="73" t="s">
        <v>2</v>
      </c>
      <c r="H208" s="164">
        <f t="shared" ref="H208:T208" si="36">H176/H$184</f>
        <v>3.3759107895014955E-2</v>
      </c>
      <c r="I208" s="164">
        <f t="shared" si="36"/>
        <v>0.32803455683869898</v>
      </c>
      <c r="J208" s="164">
        <f t="shared" si="36"/>
        <v>4.4820033700809954E-3</v>
      </c>
      <c r="K208" s="164">
        <f t="shared" si="36"/>
        <v>2.5404590244634574E-2</v>
      </c>
      <c r="L208" s="164">
        <f t="shared" si="36"/>
        <v>2.2642771723519237E-2</v>
      </c>
      <c r="M208" s="164">
        <f t="shared" si="36"/>
        <v>2.4162471777318773E-2</v>
      </c>
      <c r="N208" s="164">
        <f t="shared" si="36"/>
        <v>2.2496936536345373E-2</v>
      </c>
      <c r="O208" s="164">
        <f t="shared" si="36"/>
        <v>4.6892436574655751E-3</v>
      </c>
      <c r="P208" s="164">
        <f t="shared" si="36"/>
        <v>2.0408005531739579E-2</v>
      </c>
      <c r="Q208" s="164">
        <f t="shared" si="36"/>
        <v>2.8069794344920497E-2</v>
      </c>
      <c r="R208" s="164">
        <f t="shared" si="36"/>
        <v>3.5624665527577579E-2</v>
      </c>
      <c r="S208" s="164">
        <f t="shared" si="36"/>
        <v>2.2722314948532333E-2</v>
      </c>
      <c r="T208" s="164">
        <f t="shared" si="36"/>
        <v>2.8170734332545522E-2</v>
      </c>
    </row>
    <row r="209" spans="6:20" x14ac:dyDescent="0.3">
      <c r="F209" s="79" t="s">
        <v>13</v>
      </c>
      <c r="G209" s="73" t="s">
        <v>3</v>
      </c>
      <c r="H209" s="164">
        <f t="shared" ref="H209:T209" si="37">H177/H$184</f>
        <v>2.7331817385905319E-2</v>
      </c>
      <c r="I209" s="164">
        <f t="shared" si="37"/>
        <v>0.32841591735165798</v>
      </c>
      <c r="J209" s="164">
        <f t="shared" si="37"/>
        <v>2.0758055203371074E-2</v>
      </c>
      <c r="K209" s="164">
        <f t="shared" si="37"/>
        <v>2.8016888046195523E-2</v>
      </c>
      <c r="L209" s="164">
        <f t="shared" si="37"/>
        <v>2.0622641943664744E-2</v>
      </c>
      <c r="M209" s="164">
        <f t="shared" si="37"/>
        <v>1.2398761149975365E-2</v>
      </c>
      <c r="N209" s="164">
        <f t="shared" si="37"/>
        <v>9.8672734645418297E-3</v>
      </c>
      <c r="O209" s="164">
        <f t="shared" si="37"/>
        <v>2.9954953135202236E-3</v>
      </c>
      <c r="P209" s="164">
        <f t="shared" si="37"/>
        <v>1.0177286867425099E-2</v>
      </c>
      <c r="Q209" s="164">
        <f t="shared" si="37"/>
        <v>1.9555913974041401E-2</v>
      </c>
      <c r="R209" s="164">
        <f t="shared" si="37"/>
        <v>1.3865843276755722E-2</v>
      </c>
      <c r="S209" s="164">
        <f t="shared" si="37"/>
        <v>1.2498122179579033E-2</v>
      </c>
      <c r="T209" s="164">
        <f t="shared" si="37"/>
        <v>2.2825620779590966E-2</v>
      </c>
    </row>
    <row r="210" spans="6:20" x14ac:dyDescent="0.3">
      <c r="F210" s="79" t="s">
        <v>14</v>
      </c>
      <c r="G210" s="73" t="s">
        <v>4</v>
      </c>
      <c r="H210" s="164">
        <f t="shared" ref="H210:T210" si="38">H178/H$184</f>
        <v>5.3433173400762472E-2</v>
      </c>
      <c r="I210" s="164">
        <f t="shared" si="38"/>
        <v>0.28162384250025702</v>
      </c>
      <c r="J210" s="164">
        <f t="shared" si="38"/>
        <v>1.3633986012895423E-2</v>
      </c>
      <c r="K210" s="164">
        <f t="shared" si="38"/>
        <v>0.13712767777699963</v>
      </c>
      <c r="L210" s="164">
        <f t="shared" si="38"/>
        <v>2.2070722898332465E-2</v>
      </c>
      <c r="M210" s="164">
        <f t="shared" si="38"/>
        <v>1.6845514651701879E-2</v>
      </c>
      <c r="N210" s="164">
        <f t="shared" si="38"/>
        <v>1.8894008759133149E-2</v>
      </c>
      <c r="O210" s="164">
        <f t="shared" si="38"/>
        <v>4.1220906686703085E-3</v>
      </c>
      <c r="P210" s="164">
        <f t="shared" si="38"/>
        <v>1.9860685564781006E-2</v>
      </c>
      <c r="Q210" s="164">
        <f t="shared" si="38"/>
        <v>2.7185754257350703E-2</v>
      </c>
      <c r="R210" s="164">
        <f t="shared" si="38"/>
        <v>2.5840261310644395E-2</v>
      </c>
      <c r="S210" s="164">
        <f t="shared" si="38"/>
        <v>1.5800306151084031E-2</v>
      </c>
      <c r="T210" s="164">
        <f t="shared" si="38"/>
        <v>3.2355521084358706E-2</v>
      </c>
    </row>
    <row r="211" spans="6:20" x14ac:dyDescent="0.3">
      <c r="F211" s="79" t="s">
        <v>15</v>
      </c>
      <c r="G211" s="73" t="s">
        <v>5</v>
      </c>
      <c r="H211" s="164">
        <f t="shared" ref="H211:T211" si="39">H179/H$184</f>
        <v>0.15195373232194812</v>
      </c>
      <c r="I211" s="164">
        <f t="shared" si="39"/>
        <v>1.8892948818176797E-2</v>
      </c>
      <c r="J211" s="164">
        <f t="shared" si="39"/>
        <v>2.6358653830240449E-2</v>
      </c>
      <c r="K211" s="164">
        <f t="shared" si="39"/>
        <v>5.1243735223635949E-2</v>
      </c>
      <c r="L211" s="164">
        <f t="shared" si="39"/>
        <v>3.1644269989359868E-2</v>
      </c>
      <c r="M211" s="164">
        <f t="shared" si="39"/>
        <v>2.0726151285161143E-2</v>
      </c>
      <c r="N211" s="164">
        <f t="shared" si="39"/>
        <v>2.3921692911092512E-2</v>
      </c>
      <c r="O211" s="164">
        <f t="shared" si="39"/>
        <v>8.9281759255372233E-3</v>
      </c>
      <c r="P211" s="164">
        <f t="shared" si="39"/>
        <v>2.6689506311393048E-2</v>
      </c>
      <c r="Q211" s="164">
        <f t="shared" si="39"/>
        <v>2.7041547304065498E-2</v>
      </c>
      <c r="R211" s="164">
        <f t="shared" si="39"/>
        <v>3.5397472907806461E-2</v>
      </c>
      <c r="S211" s="164">
        <f t="shared" si="39"/>
        <v>2.0421622096950875E-2</v>
      </c>
      <c r="T211" s="164">
        <f t="shared" si="39"/>
        <v>3.4776240426240376E-2</v>
      </c>
    </row>
    <row r="212" spans="6:20" x14ac:dyDescent="0.3">
      <c r="F212" s="77" t="s">
        <v>16</v>
      </c>
      <c r="G212" s="73" t="s">
        <v>6</v>
      </c>
      <c r="H212" s="164">
        <f t="shared" ref="H212:T212" si="40">H180/H$184</f>
        <v>8.6197927569698421E-2</v>
      </c>
      <c r="I212" s="164">
        <f t="shared" si="40"/>
        <v>8.2714571065423612E-3</v>
      </c>
      <c r="J212" s="164">
        <f t="shared" si="40"/>
        <v>5.0159379091683281E-3</v>
      </c>
      <c r="K212" s="164">
        <f t="shared" si="40"/>
        <v>1.3090197635439269E-2</v>
      </c>
      <c r="L212" s="164">
        <f t="shared" si="40"/>
        <v>2.3292166519474671E-2</v>
      </c>
      <c r="M212" s="164">
        <f t="shared" si="40"/>
        <v>1.6795823011719876E-2</v>
      </c>
      <c r="N212" s="164">
        <f t="shared" si="40"/>
        <v>1.8406013768825967E-2</v>
      </c>
      <c r="O212" s="164">
        <f t="shared" si="40"/>
        <v>3.5242007338142796E-3</v>
      </c>
      <c r="P212" s="164">
        <f t="shared" si="40"/>
        <v>2.6996686133662212E-2</v>
      </c>
      <c r="Q212" s="164">
        <f t="shared" si="40"/>
        <v>1.8392496866586869E-2</v>
      </c>
      <c r="R212" s="164">
        <f t="shared" si="40"/>
        <v>2.8559315564523079E-2</v>
      </c>
      <c r="S212" s="164">
        <f t="shared" si="40"/>
        <v>1.9078672242010066E-2</v>
      </c>
      <c r="T212" s="164">
        <f t="shared" si="40"/>
        <v>2.1450213050475259E-2</v>
      </c>
    </row>
    <row r="213" spans="6:20" x14ac:dyDescent="0.3">
      <c r="F213" s="77" t="s">
        <v>17</v>
      </c>
      <c r="G213" s="73" t="s">
        <v>7</v>
      </c>
      <c r="H213" s="164">
        <f t="shared" ref="H213:T213" si="41">H181/H$184</f>
        <v>0.18446341130282423</v>
      </c>
      <c r="I213" s="164">
        <f t="shared" si="41"/>
        <v>5.720063361002301E-3</v>
      </c>
      <c r="J213" s="164">
        <f t="shared" si="41"/>
        <v>0.10343057968538663</v>
      </c>
      <c r="K213" s="164">
        <f t="shared" si="41"/>
        <v>0.23580761561672278</v>
      </c>
      <c r="L213" s="164">
        <f t="shared" si="41"/>
        <v>6.4371625722009829E-2</v>
      </c>
      <c r="M213" s="164">
        <f t="shared" si="41"/>
        <v>7.7887267983943992E-2</v>
      </c>
      <c r="N213" s="164">
        <f t="shared" si="41"/>
        <v>8.408804073431661E-2</v>
      </c>
      <c r="O213" s="164">
        <f t="shared" si="41"/>
        <v>3.5817497644435134E-2</v>
      </c>
      <c r="P213" s="164">
        <f t="shared" si="41"/>
        <v>0.10482875002430296</v>
      </c>
      <c r="Q213" s="164">
        <f t="shared" si="41"/>
        <v>8.5136520399339027E-2</v>
      </c>
      <c r="R213" s="164">
        <f t="shared" si="41"/>
        <v>8.6843814602359584E-2</v>
      </c>
      <c r="S213" s="164">
        <f t="shared" si="41"/>
        <v>6.8467437559490502E-2</v>
      </c>
      <c r="T213" s="164">
        <f t="shared" si="41"/>
        <v>9.6136057471082767E-2</v>
      </c>
    </row>
    <row r="214" spans="6:20" x14ac:dyDescent="0.3">
      <c r="F214" s="79" t="s">
        <v>18</v>
      </c>
      <c r="G214" s="73" t="s">
        <v>8</v>
      </c>
      <c r="H214" s="164">
        <f t="shared" ref="H214:T214" si="42">H182/H$184</f>
        <v>0.20285874310533888</v>
      </c>
      <c r="I214" s="164">
        <f t="shared" si="42"/>
        <v>8.5800809095963951E-3</v>
      </c>
      <c r="J214" s="164">
        <f t="shared" si="42"/>
        <v>2.3892902490941049E-2</v>
      </c>
      <c r="K214" s="164">
        <f t="shared" si="42"/>
        <v>2.4704820231026173E-2</v>
      </c>
      <c r="L214" s="164">
        <f t="shared" si="42"/>
        <v>3.1411236381569993E-2</v>
      </c>
      <c r="M214" s="164">
        <f t="shared" si="42"/>
        <v>3.146454033619548E-2</v>
      </c>
      <c r="N214" s="164">
        <f t="shared" si="42"/>
        <v>3.4597602973965649E-2</v>
      </c>
      <c r="O214" s="164">
        <f t="shared" si="42"/>
        <v>1.0808206317788768E-2</v>
      </c>
      <c r="P214" s="164">
        <f t="shared" si="42"/>
        <v>4.2308709492636765E-2</v>
      </c>
      <c r="Q214" s="164">
        <f t="shared" si="42"/>
        <v>3.3525021730433611E-2</v>
      </c>
      <c r="R214" s="164">
        <f t="shared" si="42"/>
        <v>4.3615011215027304E-2</v>
      </c>
      <c r="S214" s="164">
        <f t="shared" si="42"/>
        <v>3.7464280119156264E-2</v>
      </c>
      <c r="T214" s="164">
        <f t="shared" si="42"/>
        <v>4.2080356710148724E-2</v>
      </c>
    </row>
    <row r="215" spans="6:20" ht="15" thickBot="1" x14ac:dyDescent="0.35">
      <c r="F215" s="107" t="s">
        <v>19</v>
      </c>
      <c r="G215" s="108" t="s">
        <v>9</v>
      </c>
      <c r="H215" s="164">
        <f t="shared" ref="H215:T215" si="43">H183/H$184</f>
        <v>0.1734609341574922</v>
      </c>
      <c r="I215" s="164">
        <f t="shared" si="43"/>
        <v>7.8315711627175363E-3</v>
      </c>
      <c r="J215" s="164">
        <f t="shared" si="43"/>
        <v>1.8822628920424425E-2</v>
      </c>
      <c r="K215" s="164">
        <f t="shared" si="43"/>
        <v>3.3319712231512325E-2</v>
      </c>
      <c r="L215" s="164">
        <f t="shared" si="43"/>
        <v>3.8744633698036705E-2</v>
      </c>
      <c r="M215" s="164">
        <f t="shared" si="43"/>
        <v>5.8525652791864793E-2</v>
      </c>
      <c r="N215" s="164">
        <f t="shared" si="43"/>
        <v>4.9378968944232667E-2</v>
      </c>
      <c r="O215" s="164">
        <f t="shared" si="43"/>
        <v>1.8659518642712713E-2</v>
      </c>
      <c r="P215" s="164">
        <f t="shared" si="43"/>
        <v>3.9531897760381011E-2</v>
      </c>
      <c r="Q215" s="164">
        <f t="shared" si="43"/>
        <v>5.004742316357505E-2</v>
      </c>
      <c r="R215" s="164">
        <f t="shared" si="43"/>
        <v>7.8916976162612049E-2</v>
      </c>
      <c r="S215" s="164">
        <f t="shared" si="43"/>
        <v>5.9642468423282212E-2</v>
      </c>
      <c r="T215" s="164">
        <f t="shared" si="43"/>
        <v>5.2840900007693134E-2</v>
      </c>
    </row>
    <row r="216" spans="6:20" ht="15" thickBot="1" x14ac:dyDescent="0.35">
      <c r="F216" s="301" t="s">
        <v>330</v>
      </c>
      <c r="G216" s="302"/>
      <c r="H216" s="153">
        <f t="shared" ref="H216:T216" si="44">H184/H$184</f>
        <v>1</v>
      </c>
      <c r="I216" s="153">
        <f t="shared" si="44"/>
        <v>1</v>
      </c>
      <c r="J216" s="153">
        <f t="shared" si="44"/>
        <v>1</v>
      </c>
      <c r="K216" s="153">
        <f t="shared" si="44"/>
        <v>1</v>
      </c>
      <c r="L216" s="153">
        <f t="shared" si="44"/>
        <v>1</v>
      </c>
      <c r="M216" s="153">
        <f t="shared" si="44"/>
        <v>1</v>
      </c>
      <c r="N216" s="153">
        <f t="shared" si="44"/>
        <v>1</v>
      </c>
      <c r="O216" s="153">
        <f t="shared" si="44"/>
        <v>1</v>
      </c>
      <c r="P216" s="153">
        <f t="shared" si="44"/>
        <v>1</v>
      </c>
      <c r="Q216" s="153">
        <f t="shared" si="44"/>
        <v>1</v>
      </c>
      <c r="R216" s="153">
        <f t="shared" si="44"/>
        <v>1</v>
      </c>
      <c r="S216" s="153">
        <f t="shared" si="44"/>
        <v>1</v>
      </c>
      <c r="T216" s="153">
        <f t="shared" si="44"/>
        <v>1</v>
      </c>
    </row>
  </sheetData>
  <mergeCells count="21">
    <mergeCell ref="A2:X2"/>
    <mergeCell ref="A3:X3"/>
    <mergeCell ref="A4:X4"/>
    <mergeCell ref="A5:X5"/>
    <mergeCell ref="F166:G166"/>
    <mergeCell ref="F136:X136"/>
    <mergeCell ref="F137:X137"/>
    <mergeCell ref="F138:X138"/>
    <mergeCell ref="F139:X139"/>
    <mergeCell ref="F171:X171"/>
    <mergeCell ref="F170:X170"/>
    <mergeCell ref="F172:X172"/>
    <mergeCell ref="F173:X173"/>
    <mergeCell ref="A133:G133"/>
    <mergeCell ref="F200:G200"/>
    <mergeCell ref="F189:T189"/>
    <mergeCell ref="F205:T205"/>
    <mergeCell ref="F216:G216"/>
    <mergeCell ref="F184:G184"/>
    <mergeCell ref="F188:T188"/>
    <mergeCell ref="F204:T204"/>
  </mergeCells>
  <hyperlinks>
    <hyperlink ref="Z2" location="INDICE!A1" display="VOVER AL INDICE"/>
  </hyperlink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AO135"/>
  <sheetViews>
    <sheetView showGridLines="0" topLeftCell="A3" zoomScale="55" zoomScaleNormal="55" workbookViewId="0">
      <selection activeCell="J20" sqref="J20"/>
    </sheetView>
  </sheetViews>
  <sheetFormatPr baseColWidth="10" defaultRowHeight="14.4" x14ac:dyDescent="0.3"/>
  <cols>
    <col min="2" max="2" width="21.77734375" customWidth="1"/>
    <col min="4" max="5" width="21.6640625" customWidth="1"/>
    <col min="7" max="7" width="28" customWidth="1"/>
    <col min="8" max="9" width="11.6640625" bestFit="1" customWidth="1"/>
    <col min="10" max="10" width="15.33203125" customWidth="1"/>
    <col min="12" max="14" width="0" style="182" hidden="1" customWidth="1"/>
    <col min="17" max="17" width="22.44140625" bestFit="1" customWidth="1"/>
    <col min="19" max="19" width="12.88671875" bestFit="1" customWidth="1"/>
    <col min="20" max="20" width="18.6640625" bestFit="1" customWidth="1"/>
    <col min="26" max="26" width="16.33203125" bestFit="1" customWidth="1"/>
    <col min="28" max="28" width="12.88671875" bestFit="1" customWidth="1"/>
    <col min="29" max="29" width="18.6640625" bestFit="1" customWidth="1"/>
    <col min="41" max="41" width="23.5546875" customWidth="1"/>
  </cols>
  <sheetData>
    <row r="2" spans="1:41" ht="15" thickBot="1" x14ac:dyDescent="0.35">
      <c r="A2" s="299" t="s">
        <v>490</v>
      </c>
      <c r="B2" s="299"/>
      <c r="C2" s="299"/>
      <c r="D2" s="299"/>
      <c r="E2" s="299"/>
      <c r="F2" s="299"/>
      <c r="G2" s="299"/>
      <c r="H2" s="299"/>
      <c r="I2" s="299"/>
      <c r="J2" s="299"/>
      <c r="K2" s="299"/>
      <c r="P2" s="299" t="s">
        <v>476</v>
      </c>
      <c r="Q2" s="299"/>
      <c r="R2" s="299"/>
      <c r="S2" s="299"/>
      <c r="T2" s="299"/>
      <c r="U2" s="299"/>
      <c r="V2" s="130"/>
      <c r="Y2" s="299" t="s">
        <v>491</v>
      </c>
      <c r="Z2" s="299"/>
      <c r="AA2" s="299"/>
      <c r="AB2" s="299"/>
      <c r="AC2" s="299"/>
      <c r="AD2" s="299"/>
      <c r="AE2" s="130"/>
    </row>
    <row r="3" spans="1:41" ht="15" thickBot="1" x14ac:dyDescent="0.35">
      <c r="A3" s="300" t="s">
        <v>459</v>
      </c>
      <c r="B3" s="300"/>
      <c r="C3" s="300"/>
      <c r="D3" s="300"/>
      <c r="E3" s="300"/>
      <c r="F3" s="300"/>
      <c r="G3" s="300"/>
      <c r="H3" s="300"/>
      <c r="I3" s="300"/>
      <c r="J3" s="300"/>
      <c r="K3" s="300"/>
      <c r="P3" s="300" t="s">
        <v>463</v>
      </c>
      <c r="Q3" s="300"/>
      <c r="R3" s="300"/>
      <c r="S3" s="300"/>
      <c r="T3" s="300"/>
      <c r="U3" s="300"/>
      <c r="V3" s="131"/>
      <c r="Y3" s="300" t="s">
        <v>466</v>
      </c>
      <c r="Z3" s="300"/>
      <c r="AA3" s="300"/>
      <c r="AB3" s="300"/>
      <c r="AC3" s="300"/>
      <c r="AD3" s="300"/>
      <c r="AE3" s="131"/>
      <c r="AO3" s="259" t="s">
        <v>534</v>
      </c>
    </row>
    <row r="4" spans="1:41" ht="15.6" thickTop="1" thickBot="1" x14ac:dyDescent="0.35">
      <c r="A4" s="295" t="s">
        <v>402</v>
      </c>
      <c r="B4" s="295"/>
      <c r="C4" s="295"/>
      <c r="D4" s="295"/>
      <c r="E4" s="295"/>
      <c r="F4" s="295"/>
      <c r="G4" s="295"/>
      <c r="H4" s="295"/>
      <c r="I4" s="295"/>
      <c r="J4" s="295"/>
      <c r="K4" s="295"/>
      <c r="P4" s="295" t="s">
        <v>402</v>
      </c>
      <c r="Q4" s="295"/>
      <c r="R4" s="295"/>
      <c r="S4" s="295"/>
      <c r="T4" s="295"/>
      <c r="U4" s="295"/>
      <c r="V4" s="129"/>
      <c r="Y4" s="295" t="s">
        <v>402</v>
      </c>
      <c r="Z4" s="295"/>
      <c r="AA4" s="295"/>
      <c r="AB4" s="295"/>
      <c r="AC4" s="295"/>
      <c r="AD4" s="295"/>
      <c r="AE4" s="129"/>
    </row>
    <row r="5" spans="1:41" ht="54" customHeight="1" thickBot="1" x14ac:dyDescent="0.35">
      <c r="A5" s="88" t="s">
        <v>10</v>
      </c>
      <c r="B5" s="89" t="s">
        <v>0</v>
      </c>
      <c r="C5" s="126" t="s">
        <v>43</v>
      </c>
      <c r="D5" s="89" t="s">
        <v>20</v>
      </c>
      <c r="E5" s="89" t="s">
        <v>488</v>
      </c>
      <c r="F5" s="89" t="s">
        <v>320</v>
      </c>
      <c r="G5" s="89" t="s">
        <v>194</v>
      </c>
      <c r="H5" s="89" t="s">
        <v>464</v>
      </c>
      <c r="I5" s="89" t="s">
        <v>400</v>
      </c>
      <c r="J5" s="89" t="s">
        <v>461</v>
      </c>
      <c r="K5" s="181" t="s">
        <v>460</v>
      </c>
      <c r="L5" s="183" t="s">
        <v>468</v>
      </c>
      <c r="M5" s="183" t="s">
        <v>469</v>
      </c>
      <c r="N5" s="183" t="s">
        <v>470</v>
      </c>
      <c r="P5" s="88" t="s">
        <v>43</v>
      </c>
      <c r="Q5" s="89" t="s">
        <v>20</v>
      </c>
      <c r="R5" s="89" t="s">
        <v>464</v>
      </c>
      <c r="S5" s="89" t="s">
        <v>400</v>
      </c>
      <c r="T5" s="89" t="s">
        <v>461</v>
      </c>
      <c r="U5" s="89" t="s">
        <v>460</v>
      </c>
      <c r="V5" s="181" t="s">
        <v>467</v>
      </c>
      <c r="Y5" s="88" t="s">
        <v>10</v>
      </c>
      <c r="Z5" s="89" t="s">
        <v>0</v>
      </c>
      <c r="AA5" s="89" t="s">
        <v>464</v>
      </c>
      <c r="AB5" s="89" t="s">
        <v>400</v>
      </c>
      <c r="AC5" s="89" t="s">
        <v>461</v>
      </c>
      <c r="AD5" s="89" t="s">
        <v>460</v>
      </c>
      <c r="AE5" s="181" t="s">
        <v>471</v>
      </c>
    </row>
    <row r="6" spans="1:41" x14ac:dyDescent="0.3">
      <c r="A6" s="82" t="s">
        <v>11</v>
      </c>
      <c r="B6" s="83" t="s">
        <v>1</v>
      </c>
      <c r="C6" s="140" t="s">
        <v>44</v>
      </c>
      <c r="D6" s="111" t="s">
        <v>21</v>
      </c>
      <c r="E6" s="225" t="s">
        <v>486</v>
      </c>
      <c r="F6" s="140" t="s">
        <v>69</v>
      </c>
      <c r="G6" s="111" t="s">
        <v>195</v>
      </c>
      <c r="H6" s="177">
        <f>VLOOKUP(F6,POBLACIÓN_2018!$E$5:$G$129,3,FALSE)</f>
        <v>2427129</v>
      </c>
      <c r="I6" s="178">
        <f>VLOOKUP(F6,'PIB Municipios 2018'!$F$8:$AQ$132,37,FALSE)</f>
        <v>62242.597035521256</v>
      </c>
      <c r="J6" s="179">
        <f>(I6/H6)*1000000</f>
        <v>25644.536007571602</v>
      </c>
      <c r="K6" s="180">
        <f>LOG(J6)</f>
        <v>4.4089948456839227</v>
      </c>
      <c r="L6" s="184">
        <f>(K6-AVERAGE($K$6:$K$130))^2</f>
        <v>2.7896170993248051E-2</v>
      </c>
      <c r="M6" s="184">
        <f>(K6-AVERAGEIF($C$6:$C$130,C6,$K$6:$K$130))^2</f>
        <v>0</v>
      </c>
      <c r="N6" s="184">
        <f>(K6-AVERAGEIF($A$6:$A$130,A6,$K$6:$K$130))^2</f>
        <v>1.3384580345840421E-5</v>
      </c>
      <c r="P6" s="82" t="s">
        <v>44</v>
      </c>
      <c r="Q6" s="111" t="s">
        <v>21</v>
      </c>
      <c r="R6" s="177">
        <f>VLOOKUP(P6,POBLACIÓN_2018!$I$5:$K$29,3,FALSE)</f>
        <v>2427129</v>
      </c>
      <c r="S6" s="141">
        <f>VLOOKUP(P6,'PIB Zonas 2018'!$A$7:$AL$31,37,FALSE)</f>
        <v>62242.597035521256</v>
      </c>
      <c r="T6" s="179">
        <f>(S6/R6)*1000000</f>
        <v>25644.536007571602</v>
      </c>
      <c r="U6" s="188">
        <f>LOG(T6)</f>
        <v>4.4089948456839227</v>
      </c>
      <c r="V6" s="180">
        <f>IFERROR(SQRT(SUMIF($C$6:$C$130,P6,$M$6:$M$130)/(COUNTIF($C$6:$C$130,P6)-1)),0)</f>
        <v>0</v>
      </c>
      <c r="Y6" s="82" t="s">
        <v>11</v>
      </c>
      <c r="Z6" s="83" t="s">
        <v>1</v>
      </c>
      <c r="AA6" s="177">
        <f>VLOOKUP(Y6,POBLACIÓN_2018!$M$5:$O$13,3,FALSE)</f>
        <v>3870058</v>
      </c>
      <c r="AB6" s="141">
        <f>VLOOKUP(Y6,'PIB Subregiones 2018'!$A$7:$AL$15,37,FALSE)</f>
        <v>94960.234759703832</v>
      </c>
      <c r="AC6" s="179">
        <f>(AB6/AA6)*1000000</f>
        <v>24537.160621288836</v>
      </c>
      <c r="AD6" s="188">
        <f>LOG(AC6)</f>
        <v>4.3898243058298325</v>
      </c>
      <c r="AE6" s="180">
        <f>SQRT(SUMIF($A$6:$A$130,Y6,$N$6:$N$130)/(COUNTIF($A$6:$A$130,Y6)-1))</f>
        <v>0.12621501474809996</v>
      </c>
      <c r="AH6" s="190"/>
    </row>
    <row r="7" spans="1:41" x14ac:dyDescent="0.3">
      <c r="A7" s="79" t="s">
        <v>11</v>
      </c>
      <c r="B7" s="73" t="s">
        <v>1</v>
      </c>
      <c r="C7" s="133" t="s">
        <v>45</v>
      </c>
      <c r="D7" s="109" t="s">
        <v>22</v>
      </c>
      <c r="E7" s="225" t="s">
        <v>486</v>
      </c>
      <c r="F7" s="134" t="s">
        <v>70</v>
      </c>
      <c r="G7" s="109" t="s">
        <v>196</v>
      </c>
      <c r="H7" s="166">
        <f>VLOOKUP(F7,POBLACIÓN_2018!$E$5:$G$129,3,FALSE)</f>
        <v>51969</v>
      </c>
      <c r="I7" s="167">
        <f>VLOOKUP(F7,'PIB Municipios 2018'!$F$8:$AQ$132,37,FALSE)</f>
        <v>1890.8930011478938</v>
      </c>
      <c r="J7" s="168">
        <f t="shared" ref="J7:J70" si="0">(I7/H7)*1000000</f>
        <v>36385.01801358298</v>
      </c>
      <c r="K7" s="169">
        <f t="shared" ref="K7:K70" si="1">LOG(J7)</f>
        <v>4.5609225942690896</v>
      </c>
      <c r="L7" s="184">
        <f t="shared" ref="L7:L70" si="2">(K7-AVERAGE($K$6:$K$130))^2</f>
        <v>0.10172860318112266</v>
      </c>
      <c r="M7" s="184">
        <f t="shared" ref="M7:M70" si="3">(K7-AVERAGEIF($C$6:$C$130,C7,$K$6:$K$130))^2</f>
        <v>1.8728722484504308E-2</v>
      </c>
      <c r="N7" s="184">
        <f t="shared" ref="N7:N70" si="4">(K7-AVERAGEIF($A$6:$A$130,A7,$K$6:$K$130))^2</f>
        <v>2.1983771774275213E-2</v>
      </c>
      <c r="P7" s="79" t="s">
        <v>45</v>
      </c>
      <c r="Q7" s="109" t="s">
        <v>22</v>
      </c>
      <c r="R7" s="166">
        <f>VLOOKUP(P7,POBLACIÓN_2018!$I$5:$K$29,3,FALSE)</f>
        <v>703779</v>
      </c>
      <c r="S7" s="137">
        <f>VLOOKUP(P7,'PIB Zonas 2018'!$A$7:$AL$31,37,FALSE)</f>
        <v>14107.293427730614</v>
      </c>
      <c r="T7" s="168">
        <f t="shared" ref="T7:T30" si="5">(S7/R7)*1000000</f>
        <v>20045.061628338746</v>
      </c>
      <c r="U7" s="186">
        <f t="shared" ref="U7:U30" si="6">LOG(T7)</f>
        <v>4.3020073958225744</v>
      </c>
      <c r="V7" s="169">
        <f t="shared" ref="V7:V29" si="7">IFERROR(SQRT(SUMIF($C$6:$C$130,P7,$M$6:$M$130)/(COUNTIF($C$6:$C$130,P7)-1)),0)</f>
        <v>0.19885941043394434</v>
      </c>
      <c r="Y7" s="79" t="s">
        <v>12</v>
      </c>
      <c r="Z7" s="73" t="s">
        <v>2</v>
      </c>
      <c r="AA7" s="166">
        <f>VLOOKUP(Y7,POBLACIÓN_2018!$M$5:$O$13,3,FALSE)</f>
        <v>248476</v>
      </c>
      <c r="AB7" s="137">
        <f>VLOOKUP(Y7,'PIB Subregiones 2018'!$A$7:$AL$15,37,FALSE)</f>
        <v>3996.4774357073757</v>
      </c>
      <c r="AC7" s="168">
        <f t="shared" ref="AC7:AC15" si="8">(AB7/AA7)*1000000</f>
        <v>16083.957548042368</v>
      </c>
      <c r="AD7" s="186">
        <f t="shared" ref="AD7:AD15" si="9">LOG(AC7)</f>
        <v>4.2063929181566087</v>
      </c>
      <c r="AE7" s="169">
        <f t="shared" ref="AE7:AE14" si="10">SQRT(SUMIF($A$6:$A$130,Y7,$N$6:$N$130)/(COUNTIF($A$6:$A$130,Y7)-1))</f>
        <v>9.1636858493855278E-2</v>
      </c>
      <c r="AH7" s="190"/>
    </row>
    <row r="8" spans="1:41" x14ac:dyDescent="0.3">
      <c r="A8" s="79" t="s">
        <v>11</v>
      </c>
      <c r="B8" s="73" t="s">
        <v>1</v>
      </c>
      <c r="C8" s="133" t="s">
        <v>45</v>
      </c>
      <c r="D8" s="109" t="s">
        <v>22</v>
      </c>
      <c r="E8" s="225" t="s">
        <v>486</v>
      </c>
      <c r="F8" s="134" t="s">
        <v>71</v>
      </c>
      <c r="G8" s="109" t="s">
        <v>197</v>
      </c>
      <c r="H8" s="166">
        <f>VLOOKUP(F8,POBLACIÓN_2018!$E$5:$G$129,3,FALSE)</f>
        <v>51662</v>
      </c>
      <c r="I8" s="167">
        <f>VLOOKUP(F8,'PIB Municipios 2018'!$F$8:$AQ$132,37,FALSE)</f>
        <v>2167.5612457088655</v>
      </c>
      <c r="J8" s="168">
        <f t="shared" si="0"/>
        <v>41956.587931339585</v>
      </c>
      <c r="K8" s="169">
        <f t="shared" si="1"/>
        <v>4.6228001624852002</v>
      </c>
      <c r="L8" s="184">
        <f t="shared" si="2"/>
        <v>0.14502904052455254</v>
      </c>
      <c r="M8" s="184">
        <f t="shared" si="3"/>
        <v>3.9493808067638671E-2</v>
      </c>
      <c r="N8" s="184">
        <f t="shared" si="4"/>
        <v>4.4161687018716027E-2</v>
      </c>
      <c r="P8" s="79" t="s">
        <v>46</v>
      </c>
      <c r="Q8" s="109" t="s">
        <v>23</v>
      </c>
      <c r="R8" s="166">
        <f>VLOOKUP(P8,POBLACIÓN_2018!$I$5:$K$29,3,FALSE)</f>
        <v>739150</v>
      </c>
      <c r="S8" s="137">
        <f>VLOOKUP(P8,'PIB Zonas 2018'!$A$7:$AL$31,37,FALSE)</f>
        <v>18610.344296451971</v>
      </c>
      <c r="T8" s="168">
        <f t="shared" si="5"/>
        <v>25178.034629577178</v>
      </c>
      <c r="U8" s="186">
        <f t="shared" si="6"/>
        <v>4.4010218265326762</v>
      </c>
      <c r="V8" s="169">
        <f t="shared" si="7"/>
        <v>7.7216002737963169E-2</v>
      </c>
      <c r="Y8" s="79" t="s">
        <v>13</v>
      </c>
      <c r="Z8" s="73" t="s">
        <v>3</v>
      </c>
      <c r="AA8" s="166">
        <f>VLOOKUP(Y8,POBLACIÓN_2018!$M$5:$O$13,3,FALSE)</f>
        <v>103592</v>
      </c>
      <c r="AB8" s="137">
        <f>VLOOKUP(Y8,'PIB Subregiones 2018'!$A$7:$AL$15,37,FALSE)</f>
        <v>3238.186031106055</v>
      </c>
      <c r="AC8" s="168">
        <f t="shared" si="8"/>
        <v>31259.035747027327</v>
      </c>
      <c r="AD8" s="186">
        <f t="shared" si="9"/>
        <v>4.4949755771315347</v>
      </c>
      <c r="AE8" s="169">
        <f t="shared" si="10"/>
        <v>0.26255715186422052</v>
      </c>
      <c r="AH8" s="190"/>
    </row>
    <row r="9" spans="1:41" x14ac:dyDescent="0.3">
      <c r="A9" s="79" t="s">
        <v>11</v>
      </c>
      <c r="B9" s="73" t="s">
        <v>1</v>
      </c>
      <c r="C9" s="133" t="s">
        <v>45</v>
      </c>
      <c r="D9" s="109" t="s">
        <v>22</v>
      </c>
      <c r="E9" s="225" t="s">
        <v>486</v>
      </c>
      <c r="F9" s="134" t="s">
        <v>72</v>
      </c>
      <c r="G9" s="109" t="s">
        <v>198</v>
      </c>
      <c r="H9" s="166">
        <f>VLOOKUP(F9,POBLACIÓN_2018!$E$5:$G$129,3,FALSE)</f>
        <v>522264</v>
      </c>
      <c r="I9" s="167">
        <f>VLOOKUP(F9,'PIB Municipios 2018'!$F$8:$AQ$132,37,FALSE)</f>
        <v>8489.1851933884245</v>
      </c>
      <c r="J9" s="168">
        <f t="shared" si="0"/>
        <v>16254.586173637133</v>
      </c>
      <c r="K9" s="169">
        <f t="shared" si="1"/>
        <v>4.2109759172468717</v>
      </c>
      <c r="L9" s="184">
        <f t="shared" si="2"/>
        <v>9.6084251264758589E-4</v>
      </c>
      <c r="M9" s="184">
        <f t="shared" si="3"/>
        <v>4.5408948079796854E-2</v>
      </c>
      <c r="N9" s="184">
        <f t="shared" si="4"/>
        <v>4.0673782830983309E-2</v>
      </c>
      <c r="P9" s="79" t="s">
        <v>47</v>
      </c>
      <c r="Q9" s="109" t="s">
        <v>2</v>
      </c>
      <c r="R9" s="166">
        <f>VLOOKUP(P9,POBLACIÓN_2018!$I$5:$K$29,3,FALSE)</f>
        <v>248476</v>
      </c>
      <c r="S9" s="137">
        <f>VLOOKUP(P9,'PIB Zonas 2018'!$A$7:$AL$31,37,FALSE)</f>
        <v>3996.4774357073757</v>
      </c>
      <c r="T9" s="168">
        <f t="shared" si="5"/>
        <v>16083.957548042368</v>
      </c>
      <c r="U9" s="186">
        <f t="shared" si="6"/>
        <v>4.2063929181566087</v>
      </c>
      <c r="V9" s="169">
        <f t="shared" si="7"/>
        <v>9.1636858493855278E-2</v>
      </c>
      <c r="Y9" s="79" t="s">
        <v>14</v>
      </c>
      <c r="Z9" s="73" t="s">
        <v>4</v>
      </c>
      <c r="AA9" s="166">
        <f>VLOOKUP(Y9,POBLACIÓN_2018!$M$5:$O$13,3,FALSE)</f>
        <v>196242</v>
      </c>
      <c r="AB9" s="137">
        <f>VLOOKUP(Y9,'PIB Subregiones 2018'!$A$7:$AL$15,37,FALSE)</f>
        <v>4590.1575872235853</v>
      </c>
      <c r="AC9" s="168">
        <f t="shared" si="8"/>
        <v>23390.291513659591</v>
      </c>
      <c r="AD9" s="186">
        <f t="shared" si="9"/>
        <v>4.3690356344634855</v>
      </c>
      <c r="AE9" s="169">
        <f t="shared" si="10"/>
        <v>0.18524865281227298</v>
      </c>
      <c r="AH9" s="190"/>
    </row>
    <row r="10" spans="1:41" x14ac:dyDescent="0.3">
      <c r="A10" s="79" t="s">
        <v>11</v>
      </c>
      <c r="B10" s="73" t="s">
        <v>1</v>
      </c>
      <c r="C10" s="133" t="s">
        <v>45</v>
      </c>
      <c r="D10" s="109" t="s">
        <v>22</v>
      </c>
      <c r="E10" s="225" t="s">
        <v>486</v>
      </c>
      <c r="F10" s="134" t="s">
        <v>73</v>
      </c>
      <c r="G10" s="109" t="s">
        <v>199</v>
      </c>
      <c r="H10" s="166">
        <f>VLOOKUP(F10,POBLACIÓN_2018!$E$5:$G$129,3,FALSE)</f>
        <v>77884</v>
      </c>
      <c r="I10" s="167">
        <f>VLOOKUP(F10,'PIB Municipios 2018'!$F$8:$AQ$132,37,FALSE)</f>
        <v>1559.6539874854304</v>
      </c>
      <c r="J10" s="168">
        <f t="shared" si="0"/>
        <v>20025.345224762859</v>
      </c>
      <c r="K10" s="169">
        <f t="shared" si="1"/>
        <v>4.3015800117933374</v>
      </c>
      <c r="L10" s="184">
        <f t="shared" si="2"/>
        <v>3.5529509085003748E-3</v>
      </c>
      <c r="M10" s="184">
        <f t="shared" si="3"/>
        <v>1.5003716722467968E-2</v>
      </c>
      <c r="N10" s="184">
        <f t="shared" si="4"/>
        <v>1.2337284229343623E-2</v>
      </c>
      <c r="P10" s="79" t="s">
        <v>48</v>
      </c>
      <c r="Q10" s="109" t="s">
        <v>24</v>
      </c>
      <c r="R10" s="166">
        <f>VLOOKUP(P10,POBLACIÓN_2018!$I$5:$K$29,3,FALSE)</f>
        <v>90789</v>
      </c>
      <c r="S10" s="137">
        <f>VLOOKUP(P10,'PIB Zonas 2018'!$A$7:$AL$31,37,FALSE)</f>
        <v>3039.3531495399566</v>
      </c>
      <c r="T10" s="168">
        <f t="shared" si="5"/>
        <v>33477.107904481345</v>
      </c>
      <c r="U10" s="186">
        <f t="shared" si="6"/>
        <v>4.5247479321355204</v>
      </c>
      <c r="V10" s="169">
        <f t="shared" si="7"/>
        <v>0.25011308743092259</v>
      </c>
      <c r="Y10" s="79" t="s">
        <v>15</v>
      </c>
      <c r="Z10" s="73" t="s">
        <v>5</v>
      </c>
      <c r="AA10" s="166">
        <f>VLOOKUP(Y10,POBLACIÓN_2018!$M$5:$O$13,3,FALSE)</f>
        <v>241565</v>
      </c>
      <c r="AB10" s="137">
        <f>VLOOKUP(Y10,'PIB Subregiones 2018'!$A$7:$AL$15,37,FALSE)</f>
        <v>4933.5760481628076</v>
      </c>
      <c r="AC10" s="168">
        <f t="shared" si="8"/>
        <v>20423.389349296496</v>
      </c>
      <c r="AD10" s="186">
        <f t="shared" si="9"/>
        <v>4.3101278167689916</v>
      </c>
      <c r="AE10" s="169">
        <f t="shared" si="10"/>
        <v>0.20708011009074601</v>
      </c>
      <c r="AH10" s="190"/>
    </row>
    <row r="11" spans="1:41" x14ac:dyDescent="0.3">
      <c r="A11" s="79" t="s">
        <v>11</v>
      </c>
      <c r="B11" s="73" t="s">
        <v>1</v>
      </c>
      <c r="C11" s="133" t="s">
        <v>46</v>
      </c>
      <c r="D11" s="109" t="s">
        <v>23</v>
      </c>
      <c r="E11" s="225" t="s">
        <v>486</v>
      </c>
      <c r="F11" s="134" t="s">
        <v>74</v>
      </c>
      <c r="G11" s="109" t="s">
        <v>200</v>
      </c>
      <c r="H11" s="166">
        <f>VLOOKUP(F11,POBLACIÓN_2018!$E$5:$G$129,3,FALSE)</f>
        <v>228848</v>
      </c>
      <c r="I11" s="167">
        <f>VLOOKUP(F11,'PIB Municipios 2018'!$F$8:$AQ$132,37,FALSE)</f>
        <v>5701.3229836292303</v>
      </c>
      <c r="J11" s="168">
        <f t="shared" si="0"/>
        <v>24913.143150166179</v>
      </c>
      <c r="K11" s="169">
        <f t="shared" si="1"/>
        <v>4.3964285234682148</v>
      </c>
      <c r="L11" s="184">
        <f t="shared" si="2"/>
        <v>2.3856392263039559E-2</v>
      </c>
      <c r="M11" s="184">
        <f t="shared" si="3"/>
        <v>6.1206372249855869E-5</v>
      </c>
      <c r="N11" s="184">
        <f t="shared" si="4"/>
        <v>2.6324467009343245E-4</v>
      </c>
      <c r="P11" s="79" t="s">
        <v>49</v>
      </c>
      <c r="Q11" s="109" t="s">
        <v>25</v>
      </c>
      <c r="R11" s="166">
        <f>VLOOKUP(P11,POBLACIÓN_2018!$I$5:$K$29,3,FALSE)</f>
        <v>56491</v>
      </c>
      <c r="S11" s="137">
        <f>VLOOKUP(P11,'PIB Zonas 2018'!$A$7:$AL$31,37,FALSE)</f>
        <v>894.40996555857782</v>
      </c>
      <c r="T11" s="168">
        <f t="shared" si="5"/>
        <v>15832.786913996526</v>
      </c>
      <c r="U11" s="186">
        <f t="shared" si="6"/>
        <v>4.1995573668421926</v>
      </c>
      <c r="V11" s="169">
        <f t="shared" si="7"/>
        <v>8.2273162482730103E-2</v>
      </c>
      <c r="Y11" s="77" t="s">
        <v>16</v>
      </c>
      <c r="Z11" s="73" t="s">
        <v>6</v>
      </c>
      <c r="AA11" s="166">
        <f>VLOOKUP(Y11,POBLACIÓN_2018!$M$5:$O$13,3,FALSE)</f>
        <v>208704</v>
      </c>
      <c r="AB11" s="137">
        <f>VLOOKUP(Y11,'PIB Subregiones 2018'!$A$7:$AL$15,37,FALSE)</f>
        <v>3043.0620457167911</v>
      </c>
      <c r="AC11" s="168">
        <f t="shared" si="8"/>
        <v>14580.75573883007</v>
      </c>
      <c r="AD11" s="186">
        <f t="shared" si="9"/>
        <v>4.1637800345922207</v>
      </c>
      <c r="AE11" s="169">
        <f t="shared" si="10"/>
        <v>5.7975588502268388E-2</v>
      </c>
      <c r="AH11" s="190"/>
    </row>
    <row r="12" spans="1:41" x14ac:dyDescent="0.3">
      <c r="A12" s="79" t="s">
        <v>11</v>
      </c>
      <c r="B12" s="73" t="s">
        <v>1</v>
      </c>
      <c r="C12" s="133" t="s">
        <v>46</v>
      </c>
      <c r="D12" s="109" t="s">
        <v>23</v>
      </c>
      <c r="E12" s="225" t="s">
        <v>486</v>
      </c>
      <c r="F12" s="134" t="s">
        <v>75</v>
      </c>
      <c r="G12" s="109" t="s">
        <v>201</v>
      </c>
      <c r="H12" s="166">
        <f>VLOOKUP(F12,POBLACIÓN_2018!$E$5:$G$129,3,FALSE)</f>
        <v>276744</v>
      </c>
      <c r="I12" s="167">
        <f>VLOOKUP(F12,'PIB Municipios 2018'!$F$8:$AQ$132,37,FALSE)</f>
        <v>6730.7843474571346</v>
      </c>
      <c r="J12" s="168">
        <f t="shared" si="0"/>
        <v>24321.337942131118</v>
      </c>
      <c r="K12" s="169">
        <f t="shared" si="1"/>
        <v>4.3859874622496271</v>
      </c>
      <c r="L12" s="184">
        <f t="shared" si="2"/>
        <v>2.0740056743314257E-2</v>
      </c>
      <c r="M12" s="184">
        <f t="shared" si="3"/>
        <v>3.3359237553401758E-4</v>
      </c>
      <c r="N12" s="184">
        <f t="shared" si="4"/>
        <v>7.1106903390239027E-4</v>
      </c>
      <c r="P12" s="79" t="s">
        <v>50</v>
      </c>
      <c r="Q12" s="109" t="s">
        <v>26</v>
      </c>
      <c r="R12" s="166">
        <f>VLOOKUP(P12,POBLACIÓN_2018!$I$5:$K$29,3,FALSE)</f>
        <v>67918</v>
      </c>
      <c r="S12" s="137">
        <f>VLOOKUP(P12,'PIB Zonas 2018'!$A$7:$AL$31,37,FALSE)</f>
        <v>1476.2981320780279</v>
      </c>
      <c r="T12" s="168">
        <f t="shared" si="5"/>
        <v>21736.478283783799</v>
      </c>
      <c r="U12" s="186">
        <f t="shared" si="6"/>
        <v>4.3371891816171777</v>
      </c>
      <c r="V12" s="169">
        <f t="shared" si="7"/>
        <v>0.2316425536865136</v>
      </c>
      <c r="Y12" s="77" t="s">
        <v>17</v>
      </c>
      <c r="Z12" s="73" t="s">
        <v>7</v>
      </c>
      <c r="AA12" s="166">
        <f>VLOOKUP(Y12,POBLACIÓN_2018!$M$5:$O$13,3,FALSE)</f>
        <v>671585</v>
      </c>
      <c r="AB12" s="137">
        <f>VLOOKUP(Y12,'PIB Subregiones 2018'!$A$7:$AL$15,37,FALSE)</f>
        <v>13638.465362870525</v>
      </c>
      <c r="AC12" s="168">
        <f t="shared" si="8"/>
        <v>20307.876684069066</v>
      </c>
      <c r="AD12" s="186">
        <f t="shared" si="9"/>
        <v>4.3076645175653949</v>
      </c>
      <c r="AE12" s="169">
        <f t="shared" si="10"/>
        <v>0.1631944038761789</v>
      </c>
      <c r="AH12" s="190"/>
    </row>
    <row r="13" spans="1:41" x14ac:dyDescent="0.3">
      <c r="A13" s="79" t="s">
        <v>11</v>
      </c>
      <c r="B13" s="73" t="s">
        <v>1</v>
      </c>
      <c r="C13" s="133" t="s">
        <v>46</v>
      </c>
      <c r="D13" s="109" t="s">
        <v>23</v>
      </c>
      <c r="E13" s="225" t="s">
        <v>486</v>
      </c>
      <c r="F13" s="134" t="s">
        <v>76</v>
      </c>
      <c r="G13" s="109" t="s">
        <v>202</v>
      </c>
      <c r="H13" s="166">
        <f>VLOOKUP(F13,POBLACIÓN_2018!$E$5:$G$129,3,FALSE)</f>
        <v>71545</v>
      </c>
      <c r="I13" s="167">
        <f>VLOOKUP(F13,'PIB Municipios 2018'!$F$8:$AQ$132,37,FALSE)</f>
        <v>1929.8434538223851</v>
      </c>
      <c r="J13" s="168">
        <f t="shared" si="0"/>
        <v>26973.840992695295</v>
      </c>
      <c r="K13" s="169">
        <f t="shared" si="1"/>
        <v>4.4309427930661363</v>
      </c>
      <c r="L13" s="184">
        <f t="shared" si="2"/>
        <v>3.5709440199227345E-2</v>
      </c>
      <c r="M13" s="184">
        <f t="shared" si="3"/>
        <v>7.1239984280044863E-4</v>
      </c>
      <c r="N13" s="184">
        <f t="shared" si="4"/>
        <v>3.3450409503278672E-4</v>
      </c>
      <c r="P13" s="79" t="s">
        <v>51</v>
      </c>
      <c r="Q13" s="109" t="s">
        <v>27</v>
      </c>
      <c r="R13" s="166">
        <f>VLOOKUP(P13,POBLACIÓN_2018!$I$5:$K$29,3,FALSE)</f>
        <v>66315</v>
      </c>
      <c r="S13" s="137">
        <f>VLOOKUP(P13,'PIB Zonas 2018'!$A$7:$AL$31,37,FALSE)</f>
        <v>1900.8730254906773</v>
      </c>
      <c r="T13" s="168">
        <f t="shared" si="5"/>
        <v>28664.299562552624</v>
      </c>
      <c r="U13" s="186">
        <f t="shared" si="6"/>
        <v>4.4573413338715548</v>
      </c>
      <c r="V13" s="169">
        <f t="shared" si="7"/>
        <v>1.0371447200371682E-2</v>
      </c>
      <c r="Y13" s="79" t="s">
        <v>18</v>
      </c>
      <c r="Z13" s="73" t="s">
        <v>8</v>
      </c>
      <c r="AA13" s="166">
        <f>VLOOKUP(Y13,POBLACIÓN_2018!$M$5:$O$13,3,FALSE)</f>
        <v>365422</v>
      </c>
      <c r="AB13" s="137">
        <f>VLOOKUP(Y13,'PIB Subregiones 2018'!$A$7:$AL$15,37,FALSE)</f>
        <v>5969.7838932205987</v>
      </c>
      <c r="AC13" s="168">
        <f t="shared" si="8"/>
        <v>16336.684417524395</v>
      </c>
      <c r="AD13" s="186">
        <f t="shared" si="9"/>
        <v>4.2131639196820938</v>
      </c>
      <c r="AE13" s="169">
        <f t="shared" si="10"/>
        <v>5.9604168283287372E-2</v>
      </c>
      <c r="AH13" s="190"/>
    </row>
    <row r="14" spans="1:41" ht="15" thickBot="1" x14ac:dyDescent="0.35">
      <c r="A14" s="79" t="s">
        <v>11</v>
      </c>
      <c r="B14" s="73" t="s">
        <v>1</v>
      </c>
      <c r="C14" s="133" t="s">
        <v>46</v>
      </c>
      <c r="D14" s="109" t="s">
        <v>23</v>
      </c>
      <c r="E14" s="225" t="s">
        <v>486</v>
      </c>
      <c r="F14" s="134" t="s">
        <v>77</v>
      </c>
      <c r="G14" s="109" t="s">
        <v>203</v>
      </c>
      <c r="H14" s="166">
        <f>VLOOKUP(F14,POBLACIÓN_2018!$E$5:$G$129,3,FALSE)</f>
        <v>82375</v>
      </c>
      <c r="I14" s="167">
        <f>VLOOKUP(F14,'PIB Municipios 2018'!$F$8:$AQ$132,37,FALSE)</f>
        <v>2669.1964865806708</v>
      </c>
      <c r="J14" s="168">
        <f t="shared" si="0"/>
        <v>32402.992249841223</v>
      </c>
      <c r="K14" s="169">
        <f t="shared" si="1"/>
        <v>4.5105851169223774</v>
      </c>
      <c r="L14" s="184">
        <f t="shared" si="2"/>
        <v>7.2152266811121774E-2</v>
      </c>
      <c r="M14" s="184">
        <f t="shared" si="3"/>
        <v>1.1306737364939224E-2</v>
      </c>
      <c r="N14" s="184">
        <f t="shared" si="4"/>
        <v>9.5906329396044186E-3</v>
      </c>
      <c r="P14" s="79" t="s">
        <v>52</v>
      </c>
      <c r="Q14" s="109" t="s">
        <v>28</v>
      </c>
      <c r="R14" s="166">
        <f>VLOOKUP(P14,POBLACIÓN_2018!$I$5:$K$29,3,FALSE)</f>
        <v>38588</v>
      </c>
      <c r="S14" s="137">
        <f>VLOOKUP(P14,'PIB Zonas 2018'!$A$7:$AL$31,37,FALSE)</f>
        <v>1013.3561043679583</v>
      </c>
      <c r="T14" s="168">
        <f t="shared" si="5"/>
        <v>26260.912832174727</v>
      </c>
      <c r="U14" s="186">
        <f t="shared" si="6"/>
        <v>4.4193098181390731</v>
      </c>
      <c r="V14" s="169">
        <f t="shared" si="7"/>
        <v>0.21869164548091127</v>
      </c>
      <c r="Y14" s="107" t="s">
        <v>19</v>
      </c>
      <c r="Z14" s="108" t="s">
        <v>9</v>
      </c>
      <c r="AA14" s="170">
        <f>VLOOKUP(Y14,POBLACIÓN_2018!$M$5:$O$13,3,FALSE)</f>
        <v>501458</v>
      </c>
      <c r="AB14" s="149">
        <f>VLOOKUP(Y14,'PIB Subregiones 2018'!$A$7:$AL$15,37,FALSE)</f>
        <v>7496.3421993314141</v>
      </c>
      <c r="AC14" s="172">
        <f t="shared" si="8"/>
        <v>14949.092843929928</v>
      </c>
      <c r="AD14" s="187">
        <f t="shared" si="9"/>
        <v>4.1746148391601841</v>
      </c>
      <c r="AE14" s="173">
        <f t="shared" si="10"/>
        <v>0.11902896354505538</v>
      </c>
      <c r="AH14" s="190"/>
    </row>
    <row r="15" spans="1:41" ht="15" thickBot="1" x14ac:dyDescent="0.35">
      <c r="A15" s="79" t="s">
        <v>11</v>
      </c>
      <c r="B15" s="73" t="s">
        <v>1</v>
      </c>
      <c r="C15" s="133" t="s">
        <v>46</v>
      </c>
      <c r="D15" s="109" t="s">
        <v>23</v>
      </c>
      <c r="E15" s="225" t="s">
        <v>486</v>
      </c>
      <c r="F15" s="134" t="s">
        <v>78</v>
      </c>
      <c r="G15" s="109" t="s">
        <v>204</v>
      </c>
      <c r="H15" s="166">
        <f>VLOOKUP(F15,POBLACIÓN_2018!$E$5:$G$129,3,FALSE)</f>
        <v>79638</v>
      </c>
      <c r="I15" s="167">
        <f>VLOOKUP(F15,'PIB Municipios 2018'!$F$8:$AQ$132,37,FALSE)</f>
        <v>1579.1970249625515</v>
      </c>
      <c r="J15" s="168">
        <f t="shared" si="0"/>
        <v>19829.692169097059</v>
      </c>
      <c r="K15" s="169">
        <f t="shared" si="1"/>
        <v>4.29731597238482</v>
      </c>
      <c r="L15" s="184">
        <f t="shared" si="2"/>
        <v>3.0628028612484245E-3</v>
      </c>
      <c r="M15" s="184">
        <f t="shared" si="3"/>
        <v>1.1435308359792996E-2</v>
      </c>
      <c r="N15" s="184">
        <f t="shared" si="4"/>
        <v>1.3302708358470746E-2</v>
      </c>
      <c r="P15" s="79" t="s">
        <v>53</v>
      </c>
      <c r="Q15" s="109" t="s">
        <v>29</v>
      </c>
      <c r="R15" s="166">
        <f>VLOOKUP(P15,POBLACIÓN_2018!$I$5:$K$29,3,FALSE)</f>
        <v>84022</v>
      </c>
      <c r="S15" s="137">
        <f>VLOOKUP(P15,'PIB Zonas 2018'!$A$7:$AL$31,37,FALSE)</f>
        <v>1178.1824063815234</v>
      </c>
      <c r="T15" s="168">
        <f t="shared" si="5"/>
        <v>14022.30851897745</v>
      </c>
      <c r="U15" s="186">
        <f t="shared" si="6"/>
        <v>4.146819518232685</v>
      </c>
      <c r="V15" s="169">
        <f t="shared" si="7"/>
        <v>7.7558396969752752E-2</v>
      </c>
      <c r="Y15" s="301" t="s">
        <v>330</v>
      </c>
      <c r="Z15" s="302"/>
      <c r="AA15" s="174">
        <f t="shared" ref="AA15:AB15" si="11">SUM(AA6:AA14)</f>
        <v>6407102</v>
      </c>
      <c r="AB15" s="152">
        <f t="shared" si="11"/>
        <v>141866.28536304299</v>
      </c>
      <c r="AC15" s="175">
        <f t="shared" si="8"/>
        <v>22142.036347016638</v>
      </c>
      <c r="AD15" s="189">
        <f t="shared" si="9"/>
        <v>4.3452175593432685</v>
      </c>
      <c r="AE15" s="176">
        <f>_xlfn.STDEV.S(AD6:AD14)</f>
        <v>0.11238339616199665</v>
      </c>
    </row>
    <row r="16" spans="1:41" x14ac:dyDescent="0.3">
      <c r="A16" s="79" t="s">
        <v>12</v>
      </c>
      <c r="B16" s="73" t="s">
        <v>2</v>
      </c>
      <c r="C16" s="133" t="s">
        <v>47</v>
      </c>
      <c r="D16" s="109" t="s">
        <v>2</v>
      </c>
      <c r="E16" s="225" t="s">
        <v>478</v>
      </c>
      <c r="F16" s="134" t="s">
        <v>79</v>
      </c>
      <c r="G16" s="109" t="s">
        <v>205</v>
      </c>
      <c r="H16" s="166">
        <f>VLOOKUP(F16,POBLACIÓN_2018!$E$5:$G$129,3,FALSE)</f>
        <v>28996</v>
      </c>
      <c r="I16" s="167">
        <f>VLOOKUP(F16,'PIB Municipios 2018'!$F$8:$AQ$132,37,FALSE)</f>
        <v>419.7791900025826</v>
      </c>
      <c r="J16" s="168">
        <f t="shared" si="0"/>
        <v>14477.141329927666</v>
      </c>
      <c r="K16" s="169">
        <f t="shared" si="1"/>
        <v>4.1606828141260266</v>
      </c>
      <c r="L16" s="184">
        <f t="shared" si="2"/>
        <v>6.6081556163032004E-3</v>
      </c>
      <c r="M16" s="184">
        <f t="shared" si="3"/>
        <v>6.2227445285690619E-4</v>
      </c>
      <c r="N16" s="184">
        <f t="shared" si="4"/>
        <v>6.2227445285690619E-4</v>
      </c>
      <c r="P16" s="79" t="s">
        <v>54</v>
      </c>
      <c r="Q16" s="109" t="s">
        <v>30</v>
      </c>
      <c r="R16" s="166">
        <f>VLOOKUP(P16,POBLACIÓN_2018!$I$5:$K$29,3,FALSE)</f>
        <v>97974</v>
      </c>
      <c r="S16" s="137">
        <f>VLOOKUP(P16,'PIB Zonas 2018'!$A$7:$AL$31,37,FALSE)</f>
        <v>2729.0689595978547</v>
      </c>
      <c r="T16" s="168">
        <f t="shared" si="5"/>
        <v>27855.032555554073</v>
      </c>
      <c r="U16" s="186">
        <f t="shared" si="6"/>
        <v>4.4449036703771965</v>
      </c>
      <c r="V16" s="169">
        <f t="shared" si="7"/>
        <v>0.11411962841182861</v>
      </c>
    </row>
    <row r="17" spans="1:22" x14ac:dyDescent="0.3">
      <c r="A17" s="79" t="s">
        <v>12</v>
      </c>
      <c r="B17" s="73" t="s">
        <v>2</v>
      </c>
      <c r="C17" s="133" t="s">
        <v>47</v>
      </c>
      <c r="D17" s="109" t="s">
        <v>2</v>
      </c>
      <c r="E17" s="225" t="s">
        <v>478</v>
      </c>
      <c r="F17" s="134" t="s">
        <v>80</v>
      </c>
      <c r="G17" s="109" t="s">
        <v>206</v>
      </c>
      <c r="H17" s="166">
        <f>VLOOKUP(F17,POBLACIÓN_2018!$E$5:$G$129,3,FALSE)</f>
        <v>90213</v>
      </c>
      <c r="I17" s="167">
        <f>VLOOKUP(F17,'PIB Municipios 2018'!$F$8:$AQ$132,37,FALSE)</f>
        <v>1491.1046975128306</v>
      </c>
      <c r="J17" s="168">
        <f t="shared" si="0"/>
        <v>16528.712020582738</v>
      </c>
      <c r="K17" s="169">
        <f t="shared" si="1"/>
        <v>4.2182390130301917</v>
      </c>
      <c r="L17" s="184">
        <f t="shared" si="2"/>
        <v>5.6332003420046242E-4</v>
      </c>
      <c r="M17" s="184">
        <f t="shared" si="3"/>
        <v>1.063462281239564E-3</v>
      </c>
      <c r="N17" s="184">
        <f t="shared" si="4"/>
        <v>1.063462281239564E-3</v>
      </c>
      <c r="P17" s="79" t="s">
        <v>55</v>
      </c>
      <c r="Q17" s="110" t="s">
        <v>31</v>
      </c>
      <c r="R17" s="166">
        <f>VLOOKUP(P17,POBLACIÓN_2018!$I$5:$K$29,3,FALSE)</f>
        <v>39302</v>
      </c>
      <c r="S17" s="137">
        <f>VLOOKUP(P17,'PIB Zonas 2018'!$A$7:$AL$31,37,FALSE)</f>
        <v>530.37792347787229</v>
      </c>
      <c r="T17" s="168">
        <f t="shared" si="5"/>
        <v>13494.934697416729</v>
      </c>
      <c r="U17" s="186">
        <f t="shared" si="6"/>
        <v>4.1301707873274971</v>
      </c>
      <c r="V17" s="169">
        <f t="shared" si="7"/>
        <v>0.28428874080997396</v>
      </c>
    </row>
    <row r="18" spans="1:22" x14ac:dyDescent="0.3">
      <c r="A18" s="79" t="s">
        <v>12</v>
      </c>
      <c r="B18" s="73" t="s">
        <v>2</v>
      </c>
      <c r="C18" s="133" t="s">
        <v>47</v>
      </c>
      <c r="D18" s="109" t="s">
        <v>2</v>
      </c>
      <c r="E18" s="225" t="s">
        <v>478</v>
      </c>
      <c r="F18" s="134" t="s">
        <v>81</v>
      </c>
      <c r="G18" s="109" t="s">
        <v>207</v>
      </c>
      <c r="H18" s="166">
        <f>VLOOKUP(F18,POBLACIÓN_2018!$E$5:$G$129,3,FALSE)</f>
        <v>51862</v>
      </c>
      <c r="I18" s="167">
        <f>VLOOKUP(F18,'PIB Municipios 2018'!$F$8:$AQ$132,37,FALSE)</f>
        <v>949.78279580324829</v>
      </c>
      <c r="J18" s="168">
        <f t="shared" si="0"/>
        <v>18313.655389365013</v>
      </c>
      <c r="K18" s="169">
        <f t="shared" si="1"/>
        <v>4.2627750377471667</v>
      </c>
      <c r="L18" s="184">
        <f t="shared" si="2"/>
        <v>4.3270908883308003E-4</v>
      </c>
      <c r="M18" s="184">
        <f t="shared" si="3"/>
        <v>5.9516278434249194E-3</v>
      </c>
      <c r="N18" s="184">
        <f t="shared" si="4"/>
        <v>5.9516278434249194E-3</v>
      </c>
      <c r="P18" s="77" t="s">
        <v>56</v>
      </c>
      <c r="Q18" s="110" t="s">
        <v>32</v>
      </c>
      <c r="R18" s="166">
        <f>VLOOKUP(P18,POBLACIÓN_2018!$I$5:$K$29,3,FALSE)</f>
        <v>76986</v>
      </c>
      <c r="S18" s="137">
        <f>VLOOKUP(P18,'PIB Zonas 2018'!$A$7:$AL$31,37,FALSE)</f>
        <v>1007.8144200610759</v>
      </c>
      <c r="T18" s="168">
        <f t="shared" si="5"/>
        <v>13090.879121672458</v>
      </c>
      <c r="U18" s="186">
        <f t="shared" si="6"/>
        <v>4.116968812698282</v>
      </c>
      <c r="V18" s="169">
        <f t="shared" si="7"/>
        <v>2.1814875510119146E-2</v>
      </c>
    </row>
    <row r="19" spans="1:22" x14ac:dyDescent="0.3">
      <c r="A19" s="79" t="s">
        <v>12</v>
      </c>
      <c r="B19" s="73" t="s">
        <v>2</v>
      </c>
      <c r="C19" s="133" t="s">
        <v>47</v>
      </c>
      <c r="D19" s="109" t="s">
        <v>2</v>
      </c>
      <c r="E19" s="225" t="s">
        <v>478</v>
      </c>
      <c r="F19" s="134" t="s">
        <v>82</v>
      </c>
      <c r="G19" s="109" t="s">
        <v>208</v>
      </c>
      <c r="H19" s="166">
        <f>VLOOKUP(F19,POBLACIÓN_2018!$E$5:$G$129,3,FALSE)</f>
        <v>25790</v>
      </c>
      <c r="I19" s="167">
        <f>VLOOKUP(F19,'PIB Municipios 2018'!$F$8:$AQ$132,37,FALSE)</f>
        <v>323.55215408823398</v>
      </c>
      <c r="J19" s="168">
        <f t="shared" si="0"/>
        <v>12545.643818853587</v>
      </c>
      <c r="K19" s="169">
        <f t="shared" si="1"/>
        <v>4.0984929533988064</v>
      </c>
      <c r="L19" s="184">
        <f t="shared" si="2"/>
        <v>2.058663196372473E-2</v>
      </c>
      <c r="M19" s="184">
        <f t="shared" si="3"/>
        <v>7.5925588026934995E-3</v>
      </c>
      <c r="N19" s="184">
        <f t="shared" si="4"/>
        <v>7.5925588026934995E-3</v>
      </c>
      <c r="P19" s="79" t="s">
        <v>57</v>
      </c>
      <c r="Q19" s="110" t="s">
        <v>33</v>
      </c>
      <c r="R19" s="166">
        <f>VLOOKUP(P19,POBLACIÓN_2018!$I$5:$K$29,3,FALSE)</f>
        <v>131718</v>
      </c>
      <c r="S19" s="137">
        <f>VLOOKUP(P19,'PIB Zonas 2018'!$A$7:$AL$31,37,FALSE)</f>
        <v>2035.2476256557154</v>
      </c>
      <c r="T19" s="168">
        <f t="shared" si="5"/>
        <v>15451.552754032975</v>
      </c>
      <c r="U19" s="186">
        <f t="shared" si="6"/>
        <v>4.1889721289792154</v>
      </c>
      <c r="V19" s="169">
        <f t="shared" si="7"/>
        <v>6.1418793126689061E-2</v>
      </c>
    </row>
    <row r="20" spans="1:22" x14ac:dyDescent="0.3">
      <c r="A20" s="79" t="s">
        <v>12</v>
      </c>
      <c r="B20" s="73" t="s">
        <v>2</v>
      </c>
      <c r="C20" s="133" t="s">
        <v>47</v>
      </c>
      <c r="D20" s="109" t="s">
        <v>2</v>
      </c>
      <c r="E20" s="225" t="s">
        <v>478</v>
      </c>
      <c r="F20" s="134" t="s">
        <v>83</v>
      </c>
      <c r="G20" s="109" t="s">
        <v>209</v>
      </c>
      <c r="H20" s="166">
        <f>VLOOKUP(F20,POBLACIÓN_2018!$E$5:$G$129,3,FALSE)</f>
        <v>26964</v>
      </c>
      <c r="I20" s="167">
        <f>VLOOKUP(F20,'PIB Municipios 2018'!$F$8:$AQ$132,37,FALSE)</f>
        <v>317.62543488391407</v>
      </c>
      <c r="J20" s="168">
        <f t="shared" si="0"/>
        <v>11779.611143892378</v>
      </c>
      <c r="K20" s="169">
        <f t="shared" si="1"/>
        <v>4.0711309542160086</v>
      </c>
      <c r="L20" s="184">
        <f t="shared" si="2"/>
        <v>2.9187133430975606E-2</v>
      </c>
      <c r="M20" s="184">
        <f t="shared" si="3"/>
        <v>1.3109629281862462E-2</v>
      </c>
      <c r="N20" s="184">
        <f t="shared" si="4"/>
        <v>1.3109629281862462E-2</v>
      </c>
      <c r="P20" s="77" t="s">
        <v>58</v>
      </c>
      <c r="Q20" s="110" t="s">
        <v>34</v>
      </c>
      <c r="R20" s="166">
        <f>VLOOKUP(P20,POBLACIÓN_2018!$I$5:$K$29,3,FALSE)</f>
        <v>74530</v>
      </c>
      <c r="S20" s="137">
        <f>VLOOKUP(P20,'PIB Zonas 2018'!$A$7:$AL$31,37,FALSE)</f>
        <v>1525.898851472552</v>
      </c>
      <c r="T20" s="168">
        <f t="shared" si="5"/>
        <v>20473.619367671432</v>
      </c>
      <c r="U20" s="186">
        <f t="shared" si="6"/>
        <v>4.3111946249028668</v>
      </c>
      <c r="V20" s="169">
        <f t="shared" si="7"/>
        <v>0.12891727206947134</v>
      </c>
    </row>
    <row r="21" spans="1:22" x14ac:dyDescent="0.3">
      <c r="A21" s="79" t="s">
        <v>12</v>
      </c>
      <c r="B21" s="73" t="s">
        <v>2</v>
      </c>
      <c r="C21" s="133" t="s">
        <v>47</v>
      </c>
      <c r="D21" s="109" t="s">
        <v>2</v>
      </c>
      <c r="E21" s="225" t="s">
        <v>478</v>
      </c>
      <c r="F21" s="134" t="s">
        <v>84</v>
      </c>
      <c r="G21" s="109" t="s">
        <v>210</v>
      </c>
      <c r="H21" s="166">
        <f>VLOOKUP(F21,POBLACIÓN_2018!$E$5:$G$129,3,FALSE)</f>
        <v>24651</v>
      </c>
      <c r="I21" s="167">
        <f>VLOOKUP(F21,'PIB Municipios 2018'!$F$8:$AQ$132,37,FALSE)</f>
        <v>494.63316341656537</v>
      </c>
      <c r="J21" s="168">
        <f t="shared" si="0"/>
        <v>20065.440080181954</v>
      </c>
      <c r="K21" s="169">
        <f t="shared" si="1"/>
        <v>4.3024486892280285</v>
      </c>
      <c r="L21" s="184">
        <f t="shared" si="2"/>
        <v>3.6572633861495494E-3</v>
      </c>
      <c r="M21" s="184">
        <f t="shared" si="3"/>
        <v>1.3647016511036935E-2</v>
      </c>
      <c r="N21" s="184">
        <f t="shared" si="4"/>
        <v>1.3647016511036935E-2</v>
      </c>
      <c r="P21" s="77" t="s">
        <v>59</v>
      </c>
      <c r="Q21" s="110" t="s">
        <v>35</v>
      </c>
      <c r="R21" s="166">
        <f>VLOOKUP(P21,POBLACIÓN_2018!$I$5:$K$29,3,FALSE)</f>
        <v>80928</v>
      </c>
      <c r="S21" s="137">
        <f>VLOOKUP(P21,'PIB Zonas 2018'!$A$7:$AL$31,37,FALSE)</f>
        <v>2455.4626517434558</v>
      </c>
      <c r="T21" s="168">
        <f t="shared" si="5"/>
        <v>30341.32379081969</v>
      </c>
      <c r="U21" s="186">
        <f t="shared" si="6"/>
        <v>4.4820345251160463</v>
      </c>
      <c r="V21" s="169">
        <f t="shared" si="7"/>
        <v>0.25763503949434452</v>
      </c>
    </row>
    <row r="22" spans="1:22" x14ac:dyDescent="0.3">
      <c r="A22" s="79" t="s">
        <v>13</v>
      </c>
      <c r="B22" s="73" t="s">
        <v>3</v>
      </c>
      <c r="C22" s="133" t="s">
        <v>48</v>
      </c>
      <c r="D22" s="109" t="s">
        <v>24</v>
      </c>
      <c r="E22" s="225" t="s">
        <v>478</v>
      </c>
      <c r="F22" s="134" t="s">
        <v>85</v>
      </c>
      <c r="G22" s="109" t="s">
        <v>211</v>
      </c>
      <c r="H22" s="166">
        <f>VLOOKUP(F22,POBLACIÓN_2018!$E$5:$G$129,3,FALSE)</f>
        <v>39314</v>
      </c>
      <c r="I22" s="167">
        <f>VLOOKUP(F22,'PIB Municipios 2018'!$F$8:$AQ$132,37,FALSE)</f>
        <v>800.70368347988915</v>
      </c>
      <c r="J22" s="168">
        <f t="shared" si="0"/>
        <v>20366.884150172693</v>
      </c>
      <c r="K22" s="169">
        <f t="shared" si="1"/>
        <v>4.3089245930703033</v>
      </c>
      <c r="L22" s="184">
        <f t="shared" si="2"/>
        <v>4.4824653300509177E-3</v>
      </c>
      <c r="M22" s="184">
        <f t="shared" si="3"/>
        <v>4.5234050782432492E-2</v>
      </c>
      <c r="N22" s="184">
        <f t="shared" si="4"/>
        <v>9.8159705956058409E-3</v>
      </c>
      <c r="P22" s="77" t="s">
        <v>60</v>
      </c>
      <c r="Q22" s="110" t="s">
        <v>36</v>
      </c>
      <c r="R22" s="166">
        <f>VLOOKUP(P22,POBLACIÓN_2018!$I$5:$K$29,3,FALSE)</f>
        <v>34087</v>
      </c>
      <c r="S22" s="137">
        <f>VLOOKUP(P22,'PIB Zonas 2018'!$A$7:$AL$31,37,FALSE)</f>
        <v>499.08830243153477</v>
      </c>
      <c r="T22" s="168">
        <f t="shared" si="5"/>
        <v>14641.602441738338</v>
      </c>
      <c r="U22" s="186">
        <f t="shared" si="6"/>
        <v>4.1655886104327706</v>
      </c>
      <c r="V22" s="169">
        <f t="shared" si="7"/>
        <v>5.6816409547667486E-2</v>
      </c>
    </row>
    <row r="23" spans="1:22" x14ac:dyDescent="0.3">
      <c r="A23" s="79" t="s">
        <v>13</v>
      </c>
      <c r="B23" s="73" t="s">
        <v>3</v>
      </c>
      <c r="C23" s="133" t="s">
        <v>48</v>
      </c>
      <c r="D23" s="109" t="s">
        <v>24</v>
      </c>
      <c r="E23" s="225" t="s">
        <v>478</v>
      </c>
      <c r="F23" s="134" t="s">
        <v>86</v>
      </c>
      <c r="G23" s="109" t="s">
        <v>212</v>
      </c>
      <c r="H23" s="166">
        <f>VLOOKUP(F23,POBLACIÓN_2018!$E$5:$G$129,3,FALSE)</f>
        <v>14380</v>
      </c>
      <c r="I23" s="167">
        <f>VLOOKUP(F23,'PIB Municipios 2018'!$F$8:$AQ$132,37,FALSE)</f>
        <v>664.12038137317904</v>
      </c>
      <c r="J23" s="168">
        <f t="shared" si="0"/>
        <v>46183.614838190471</v>
      </c>
      <c r="K23" s="169">
        <f t="shared" si="1"/>
        <v>4.6644879225793927</v>
      </c>
      <c r="L23" s="184">
        <f t="shared" si="2"/>
        <v>0.17851854120570421</v>
      </c>
      <c r="M23" s="184">
        <f t="shared" si="3"/>
        <v>2.041479373789459E-2</v>
      </c>
      <c r="N23" s="184">
        <f t="shared" si="4"/>
        <v>6.5785965536221083E-2</v>
      </c>
      <c r="P23" s="77" t="s">
        <v>61</v>
      </c>
      <c r="Q23" s="110" t="s">
        <v>37</v>
      </c>
      <c r="R23" s="166">
        <f>VLOOKUP(P23,POBLACIÓN_2018!$I$5:$K$29,3,FALSE)</f>
        <v>482040</v>
      </c>
      <c r="S23" s="137">
        <f>VLOOKUP(P23,'PIB Zonas 2018'!$A$7:$AL$31,37,FALSE)</f>
        <v>9158.0155572229869</v>
      </c>
      <c r="T23" s="168">
        <f t="shared" si="5"/>
        <v>18998.455641073328</v>
      </c>
      <c r="U23" s="186">
        <f t="shared" si="6"/>
        <v>4.2787182991728496</v>
      </c>
      <c r="V23" s="169">
        <f t="shared" si="7"/>
        <v>7.8481791201772802E-2</v>
      </c>
    </row>
    <row r="24" spans="1:22" x14ac:dyDescent="0.3">
      <c r="A24" s="79" t="s">
        <v>13</v>
      </c>
      <c r="B24" s="73" t="s">
        <v>3</v>
      </c>
      <c r="C24" s="133" t="s">
        <v>48</v>
      </c>
      <c r="D24" s="109" t="s">
        <v>24</v>
      </c>
      <c r="E24" s="225" t="s">
        <v>478</v>
      </c>
      <c r="F24" s="134" t="s">
        <v>87</v>
      </c>
      <c r="G24" s="109" t="s">
        <v>213</v>
      </c>
      <c r="H24" s="166">
        <f>VLOOKUP(F24,POBLACIÓN_2018!$E$5:$G$129,3,FALSE)</f>
        <v>18055</v>
      </c>
      <c r="I24" s="167">
        <f>VLOOKUP(F24,'PIB Municipios 2018'!$F$8:$AQ$132,37,FALSE)</f>
        <v>370.3238836913838</v>
      </c>
      <c r="J24" s="168">
        <f t="shared" si="0"/>
        <v>20510.876969891098</v>
      </c>
      <c r="K24" s="169">
        <f t="shared" si="1"/>
        <v>4.3119842296049447</v>
      </c>
      <c r="L24" s="184">
        <f t="shared" si="2"/>
        <v>4.9015194790816303E-3</v>
      </c>
      <c r="M24" s="184">
        <f t="shared" si="3"/>
        <v>4.3941946914828264E-2</v>
      </c>
      <c r="N24" s="184">
        <f t="shared" si="4"/>
        <v>9.2190614414761462E-3</v>
      </c>
      <c r="P24" s="79" t="s">
        <v>62</v>
      </c>
      <c r="Q24" s="110" t="s">
        <v>38</v>
      </c>
      <c r="R24" s="166">
        <f>VLOOKUP(P24,POBLACIÓN_2018!$I$5:$K$29,3,FALSE)</f>
        <v>82768</v>
      </c>
      <c r="S24" s="137">
        <f>VLOOKUP(P24,'PIB Zonas 2018'!$A$7:$AL$31,37,FALSE)</f>
        <v>1383.4489086438678</v>
      </c>
      <c r="T24" s="168">
        <f t="shared" si="5"/>
        <v>16714.779971050019</v>
      </c>
      <c r="U24" s="186">
        <f t="shared" si="6"/>
        <v>4.2231006640283315</v>
      </c>
      <c r="V24" s="169">
        <f t="shared" si="7"/>
        <v>4.1677598371703976E-2</v>
      </c>
    </row>
    <row r="25" spans="1:22" x14ac:dyDescent="0.3">
      <c r="A25" s="79" t="s">
        <v>13</v>
      </c>
      <c r="B25" s="73" t="s">
        <v>3</v>
      </c>
      <c r="C25" s="133" t="s">
        <v>48</v>
      </c>
      <c r="D25" s="109" t="s">
        <v>24</v>
      </c>
      <c r="E25" s="225" t="s">
        <v>478</v>
      </c>
      <c r="F25" s="134" t="s">
        <v>88</v>
      </c>
      <c r="G25" s="109" t="s">
        <v>214</v>
      </c>
      <c r="H25" s="166">
        <f>VLOOKUP(F25,POBLACIÓN_2018!$E$5:$G$129,3,FALSE)</f>
        <v>19040</v>
      </c>
      <c r="I25" s="167">
        <f>VLOOKUP(F25,'PIB Municipios 2018'!$F$8:$AQ$132,37,FALSE)</f>
        <v>1204.2052009955046</v>
      </c>
      <c r="J25" s="168">
        <f t="shared" si="0"/>
        <v>63246.071480856328</v>
      </c>
      <c r="K25" s="169">
        <f t="shared" si="1"/>
        <v>4.8010335545565805</v>
      </c>
      <c r="L25" s="184">
        <f t="shared" si="2"/>
        <v>0.31254828210252783</v>
      </c>
      <c r="M25" s="184">
        <f t="shared" si="3"/>
        <v>7.8078878077529668E-2</v>
      </c>
      <c r="N25" s="184">
        <f t="shared" si="4"/>
        <v>0.15447523879088743</v>
      </c>
      <c r="P25" s="79" t="s">
        <v>63</v>
      </c>
      <c r="Q25" s="110" t="s">
        <v>39</v>
      </c>
      <c r="R25" s="166">
        <f>VLOOKUP(P25,POBLACIÓN_2018!$I$5:$K$29,3,FALSE)</f>
        <v>99697</v>
      </c>
      <c r="S25" s="137">
        <f>VLOOKUP(P25,'PIB Zonas 2018'!$A$7:$AL$31,37,FALSE)</f>
        <v>1695.0945806743666</v>
      </c>
      <c r="T25" s="168">
        <f t="shared" si="5"/>
        <v>17002.46327045314</v>
      </c>
      <c r="U25" s="186">
        <f t="shared" si="6"/>
        <v>4.2305118453352</v>
      </c>
      <c r="V25" s="169">
        <f t="shared" si="7"/>
        <v>6.5341286824742509E-2</v>
      </c>
    </row>
    <row r="26" spans="1:22" x14ac:dyDescent="0.3">
      <c r="A26" s="79" t="s">
        <v>13</v>
      </c>
      <c r="B26" s="73" t="s">
        <v>3</v>
      </c>
      <c r="C26" s="133" t="s">
        <v>49</v>
      </c>
      <c r="D26" s="109" t="s">
        <v>25</v>
      </c>
      <c r="E26" s="225" t="s">
        <v>478</v>
      </c>
      <c r="F26" s="134" t="s">
        <v>89</v>
      </c>
      <c r="G26" s="109" t="s">
        <v>215</v>
      </c>
      <c r="H26" s="166">
        <f>VLOOKUP(F26,POBLACIÓN_2018!$E$5:$G$129,3,FALSE)</f>
        <v>4582</v>
      </c>
      <c r="I26" s="167">
        <f>VLOOKUP(F26,'PIB Municipios 2018'!$F$8:$AQ$132,37,FALSE)</f>
        <v>64.445324177886135</v>
      </c>
      <c r="J26" s="168">
        <f t="shared" si="0"/>
        <v>14064.889606697105</v>
      </c>
      <c r="K26" s="169">
        <f t="shared" si="1"/>
        <v>4.1481363277994472</v>
      </c>
      <c r="L26" s="184">
        <f t="shared" si="2"/>
        <v>8.8053918072101972E-3</v>
      </c>
      <c r="M26" s="184">
        <f t="shared" si="3"/>
        <v>2.8403509298964326E-3</v>
      </c>
      <c r="N26" s="184">
        <f t="shared" si="4"/>
        <v>6.75292181924462E-2</v>
      </c>
      <c r="P26" s="79" t="s">
        <v>64</v>
      </c>
      <c r="Q26" s="110" t="s">
        <v>40</v>
      </c>
      <c r="R26" s="166">
        <f>VLOOKUP(P26,POBLACIÓN_2018!$I$5:$K$29,3,FALSE)</f>
        <v>85369</v>
      </c>
      <c r="S26" s="137">
        <f>VLOOKUP(P26,'PIB Zonas 2018'!$A$7:$AL$31,37,FALSE)</f>
        <v>1447.8451906601449</v>
      </c>
      <c r="T26" s="168">
        <f t="shared" si="5"/>
        <v>16959.847141938466</v>
      </c>
      <c r="U26" s="186">
        <f t="shared" si="6"/>
        <v>4.2294219336688199</v>
      </c>
      <c r="V26" s="169">
        <f t="shared" si="7"/>
        <v>5.1382784854078351E-2</v>
      </c>
    </row>
    <row r="27" spans="1:22" x14ac:dyDescent="0.3">
      <c r="A27" s="79" t="s">
        <v>13</v>
      </c>
      <c r="B27" s="73" t="s">
        <v>3</v>
      </c>
      <c r="C27" s="133" t="s">
        <v>49</v>
      </c>
      <c r="D27" s="109" t="s">
        <v>25</v>
      </c>
      <c r="E27" s="225" t="s">
        <v>478</v>
      </c>
      <c r="F27" s="134" t="s">
        <v>90</v>
      </c>
      <c r="G27" s="109" t="s">
        <v>216</v>
      </c>
      <c r="H27" s="166">
        <f>VLOOKUP(F27,POBLACIÓN_2018!$E$5:$G$129,3,FALSE)</f>
        <v>8221</v>
      </c>
      <c r="I27" s="167">
        <f>VLOOKUP(F27,'PIB Municipios 2018'!$F$8:$AQ$132,37,FALSE)</f>
        <v>134.38755738821229</v>
      </c>
      <c r="J27" s="168">
        <f t="shared" si="0"/>
        <v>16346.862594357412</v>
      </c>
      <c r="K27" s="169">
        <f t="shared" si="1"/>
        <v>4.2134344121213454</v>
      </c>
      <c r="L27" s="184">
        <f t="shared" si="2"/>
        <v>8.1447251772682745E-4</v>
      </c>
      <c r="M27" s="184">
        <f t="shared" si="3"/>
        <v>1.4407540598004872E-4</v>
      </c>
      <c r="N27" s="184">
        <f t="shared" si="4"/>
        <v>3.7855835418620053E-2</v>
      </c>
      <c r="P27" s="79" t="s">
        <v>65</v>
      </c>
      <c r="Q27" s="110" t="s">
        <v>41</v>
      </c>
      <c r="R27" s="166">
        <f>VLOOKUP(P27,POBLACIÓN_2018!$I$5:$K$29,3,FALSE)</f>
        <v>97588</v>
      </c>
      <c r="S27" s="137">
        <f>VLOOKUP(P27,'PIB Zonas 2018'!$A$7:$AL$31,37,FALSE)</f>
        <v>1443.3952132422189</v>
      </c>
      <c r="T27" s="168">
        <f t="shared" si="5"/>
        <v>14790.703910749466</v>
      </c>
      <c r="U27" s="186">
        <f t="shared" si="6"/>
        <v>4.169988843184159</v>
      </c>
      <c r="V27" s="169">
        <f t="shared" si="7"/>
        <v>5.9748606062482237E-2</v>
      </c>
    </row>
    <row r="28" spans="1:22" x14ac:dyDescent="0.3">
      <c r="A28" s="79" t="s">
        <v>14</v>
      </c>
      <c r="B28" s="73" t="s">
        <v>4</v>
      </c>
      <c r="C28" s="133" t="s">
        <v>49</v>
      </c>
      <c r="D28" s="109" t="s">
        <v>25</v>
      </c>
      <c r="E28" s="225" t="s">
        <v>478</v>
      </c>
      <c r="F28" s="134" t="s">
        <v>91</v>
      </c>
      <c r="G28" s="109" t="s">
        <v>217</v>
      </c>
      <c r="H28" s="166">
        <f>VLOOKUP(F28,POBLACIÓN_2018!$E$5:$G$129,3,FALSE)</f>
        <v>9775</v>
      </c>
      <c r="I28" s="167">
        <f>VLOOKUP(F28,'PIB Municipios 2018'!$F$8:$AQ$132,37,FALSE)</f>
        <v>162.17831353407973</v>
      </c>
      <c r="J28" s="168">
        <f t="shared" si="0"/>
        <v>16591.131819343194</v>
      </c>
      <c r="K28" s="169">
        <f t="shared" si="1"/>
        <v>4.2198760138802234</v>
      </c>
      <c r="L28" s="184">
        <f t="shared" si="2"/>
        <v>4.8829345791713314E-4</v>
      </c>
      <c r="M28" s="184">
        <f t="shared" si="3"/>
        <v>3.4020855405653459E-4</v>
      </c>
      <c r="N28" s="184">
        <f t="shared" si="4"/>
        <v>4.3233047315923848E-3</v>
      </c>
      <c r="P28" s="79" t="s">
        <v>66</v>
      </c>
      <c r="Q28" s="109" t="s">
        <v>21</v>
      </c>
      <c r="R28" s="166">
        <f>VLOOKUP(P28,POBLACIÓN_2018!$I$5:$K$29,3,FALSE)</f>
        <v>364853</v>
      </c>
      <c r="S28" s="137">
        <f>VLOOKUP(P28,'PIB Zonas 2018'!$A$7:$AL$31,37,FALSE)</f>
        <v>5879.130264773713</v>
      </c>
      <c r="T28" s="168">
        <f t="shared" si="5"/>
        <v>16113.695830303473</v>
      </c>
      <c r="U28" s="186">
        <f t="shared" si="6"/>
        <v>4.2071951614386283</v>
      </c>
      <c r="V28" s="169">
        <f t="shared" si="7"/>
        <v>7.9595571828521589E-2</v>
      </c>
    </row>
    <row r="29" spans="1:22" x14ac:dyDescent="0.3">
      <c r="A29" s="79" t="s">
        <v>14</v>
      </c>
      <c r="B29" s="73" t="s">
        <v>4</v>
      </c>
      <c r="C29" s="133" t="s">
        <v>49</v>
      </c>
      <c r="D29" s="109" t="s">
        <v>25</v>
      </c>
      <c r="E29" s="225" t="s">
        <v>478</v>
      </c>
      <c r="F29" s="134" t="s">
        <v>92</v>
      </c>
      <c r="G29" s="109" t="s">
        <v>218</v>
      </c>
      <c r="H29" s="166">
        <f>VLOOKUP(F29,POBLACIÓN_2018!$E$5:$G$129,3,FALSE)</f>
        <v>21519</v>
      </c>
      <c r="I29" s="167">
        <f>VLOOKUP(F29,'PIB Municipios 2018'!$F$8:$AQ$132,37,FALSE)</f>
        <v>273.71767816306038</v>
      </c>
      <c r="J29" s="168">
        <f t="shared" si="0"/>
        <v>12719.814032392787</v>
      </c>
      <c r="K29" s="169">
        <f t="shared" si="1"/>
        <v>4.1044807618394374</v>
      </c>
      <c r="L29" s="184">
        <f t="shared" si="2"/>
        <v>1.8904219230347418E-2</v>
      </c>
      <c r="M29" s="184">
        <f t="shared" si="3"/>
        <v>9.3994011521740407E-3</v>
      </c>
      <c r="N29" s="184">
        <f t="shared" si="4"/>
        <v>3.2814269693745804E-2</v>
      </c>
      <c r="P29" s="79" t="s">
        <v>67</v>
      </c>
      <c r="Q29" s="110" t="s">
        <v>5</v>
      </c>
      <c r="R29" s="166">
        <f>VLOOKUP(P29,POBLACIÓN_2018!$I$5:$K$29,3,FALSE)</f>
        <v>122601</v>
      </c>
      <c r="S29" s="137">
        <f>VLOOKUP(P29,'PIB Zonas 2018'!$A$7:$AL$31,37,FALSE)</f>
        <v>1468.5476152557035</v>
      </c>
      <c r="T29" s="168">
        <f t="shared" si="5"/>
        <v>11978.267838400205</v>
      </c>
      <c r="U29" s="186">
        <f t="shared" si="6"/>
        <v>4.0783940198384183</v>
      </c>
      <c r="V29" s="169">
        <f t="shared" si="7"/>
        <v>3.5692767941195885E-2</v>
      </c>
    </row>
    <row r="30" spans="1:22" ht="15" thickBot="1" x14ac:dyDescent="0.35">
      <c r="A30" s="79" t="s">
        <v>14</v>
      </c>
      <c r="B30" s="73" t="s">
        <v>4</v>
      </c>
      <c r="C30" s="133" t="s">
        <v>49</v>
      </c>
      <c r="D30" s="109" t="s">
        <v>25</v>
      </c>
      <c r="E30" s="225" t="s">
        <v>478</v>
      </c>
      <c r="F30" s="134" t="s">
        <v>93</v>
      </c>
      <c r="G30" s="109" t="s">
        <v>219</v>
      </c>
      <c r="H30" s="166">
        <f>VLOOKUP(F30,POBLACIÓN_2018!$E$5:$G$129,3,FALSE)</f>
        <v>12394</v>
      </c>
      <c r="I30" s="167">
        <f>VLOOKUP(F30,'PIB Municipios 2018'!$F$8:$AQ$132,37,FALSE)</f>
        <v>259.68109229533934</v>
      </c>
      <c r="J30" s="168">
        <f t="shared" si="0"/>
        <v>20952.161714970094</v>
      </c>
      <c r="K30" s="169">
        <f t="shared" si="1"/>
        <v>4.3212288374431456</v>
      </c>
      <c r="L30" s="184">
        <f t="shared" si="2"/>
        <v>6.281428006217768E-3</v>
      </c>
      <c r="M30" s="184">
        <f t="shared" si="3"/>
        <v>1.4351457017531778E-2</v>
      </c>
      <c r="N30" s="184">
        <f t="shared" si="4"/>
        <v>1.2674298854283275E-3</v>
      </c>
      <c r="P30" s="107" t="s">
        <v>68</v>
      </c>
      <c r="Q30" s="146" t="s">
        <v>42</v>
      </c>
      <c r="R30" s="170">
        <f>VLOOKUP(P30,POBLACIÓN_2018!$I$5:$K$29,3,FALSE)</f>
        <v>14004</v>
      </c>
      <c r="S30" s="149">
        <f>VLOOKUP(P30,'PIB Zonas 2018'!$A$7:$AL$31,37,FALSE)</f>
        <v>148.66431930199764</v>
      </c>
      <c r="T30" s="172">
        <f t="shared" si="5"/>
        <v>10615.846851042392</v>
      </c>
      <c r="U30" s="187">
        <f t="shared" si="6"/>
        <v>4.0259546445750152</v>
      </c>
      <c r="V30" s="173">
        <f>IFERROR(SQRT(SUMIF($C$6:$C$130,P30,$M$6:$M$130)/(COUNTIF($C$6:$C$130,P30)-1)),0)</f>
        <v>0.15639872108163982</v>
      </c>
    </row>
    <row r="31" spans="1:22" ht="15" thickBot="1" x14ac:dyDescent="0.35">
      <c r="A31" s="79" t="s">
        <v>14</v>
      </c>
      <c r="B31" s="73" t="s">
        <v>4</v>
      </c>
      <c r="C31" s="133" t="s">
        <v>50</v>
      </c>
      <c r="D31" s="109" t="s">
        <v>26</v>
      </c>
      <c r="E31" s="225" t="s">
        <v>478</v>
      </c>
      <c r="F31" s="134" t="s">
        <v>94</v>
      </c>
      <c r="G31" s="109" t="s">
        <v>220</v>
      </c>
      <c r="H31" s="166">
        <f>VLOOKUP(F31,POBLACIÓN_2018!$E$5:$G$129,3,FALSE)</f>
        <v>25962</v>
      </c>
      <c r="I31" s="167">
        <f>VLOOKUP(F31,'PIB Municipios 2018'!$F$8:$AQ$132,37,FALSE)</f>
        <v>927.56468705088525</v>
      </c>
      <c r="J31" s="168">
        <f t="shared" si="0"/>
        <v>35727.78241471709</v>
      </c>
      <c r="K31" s="169">
        <f t="shared" si="1"/>
        <v>4.5530060608444849</v>
      </c>
      <c r="L31" s="184">
        <f t="shared" si="2"/>
        <v>9.6741330404444298E-2</v>
      </c>
      <c r="M31" s="184">
        <f t="shared" si="3"/>
        <v>0.11711374785262663</v>
      </c>
      <c r="N31" s="184">
        <f t="shared" si="4"/>
        <v>7.149110446876733E-2</v>
      </c>
      <c r="P31" s="301" t="s">
        <v>330</v>
      </c>
      <c r="Q31" s="302"/>
      <c r="R31" s="174">
        <f t="shared" ref="R31:S31" si="12">SUM(R6:R30)</f>
        <v>6407102</v>
      </c>
      <c r="S31" s="152">
        <f t="shared" si="12"/>
        <v>141866.28536304293</v>
      </c>
      <c r="T31" s="175">
        <f>(S31/R31)*1000000</f>
        <v>22142.036347016627</v>
      </c>
      <c r="U31" s="189">
        <f>LOG(T31)</f>
        <v>4.3452175593432676</v>
      </c>
      <c r="V31" s="176">
        <f>_xlfn.STDEV.S(U6:U30)</f>
        <v>0.13566442615295468</v>
      </c>
    </row>
    <row r="32" spans="1:22" x14ac:dyDescent="0.3">
      <c r="A32" s="79" t="s">
        <v>14</v>
      </c>
      <c r="B32" s="73" t="s">
        <v>4</v>
      </c>
      <c r="C32" s="133" t="s">
        <v>50</v>
      </c>
      <c r="D32" s="109" t="s">
        <v>26</v>
      </c>
      <c r="E32" s="225" t="s">
        <v>479</v>
      </c>
      <c r="F32" s="134" t="s">
        <v>95</v>
      </c>
      <c r="G32" s="109" t="s">
        <v>221</v>
      </c>
      <c r="H32" s="166">
        <f>VLOOKUP(F32,POBLACIÓN_2018!$E$5:$G$129,3,FALSE)</f>
        <v>11810</v>
      </c>
      <c r="I32" s="167">
        <f>VLOOKUP(F32,'PIB Municipios 2018'!$F$8:$AQ$132,37,FALSE)</f>
        <v>143.31508027645404</v>
      </c>
      <c r="J32" s="168">
        <f t="shared" si="0"/>
        <v>12135.06183543218</v>
      </c>
      <c r="K32" s="169">
        <f t="shared" si="1"/>
        <v>4.0840419936649504</v>
      </c>
      <c r="L32" s="184">
        <f t="shared" si="2"/>
        <v>2.4942321849768825E-2</v>
      </c>
      <c r="M32" s="184">
        <f t="shared" si="3"/>
        <v>1.6064347649304346E-2</v>
      </c>
      <c r="N32" s="184">
        <f t="shared" si="4"/>
        <v>4.0636859861015728E-2</v>
      </c>
    </row>
    <row r="33" spans="1:14" x14ac:dyDescent="0.3">
      <c r="A33" s="79" t="s">
        <v>14</v>
      </c>
      <c r="B33" s="73" t="s">
        <v>4</v>
      </c>
      <c r="C33" s="133" t="s">
        <v>50</v>
      </c>
      <c r="D33" s="109" t="s">
        <v>26</v>
      </c>
      <c r="E33" s="225" t="s">
        <v>479</v>
      </c>
      <c r="F33" s="134" t="s">
        <v>96</v>
      </c>
      <c r="G33" s="109" t="s">
        <v>222</v>
      </c>
      <c r="H33" s="166">
        <f>VLOOKUP(F33,POBLACIÓN_2018!$E$5:$G$129,3,FALSE)</f>
        <v>7608</v>
      </c>
      <c r="I33" s="167">
        <f>VLOOKUP(F33,'PIB Municipios 2018'!$F$8:$AQ$132,37,FALSE)</f>
        <v>86.388324337832287</v>
      </c>
      <c r="J33" s="168">
        <f t="shared" si="0"/>
        <v>11354.932221061026</v>
      </c>
      <c r="K33" s="169">
        <f t="shared" si="1"/>
        <v>4.0551845462081504</v>
      </c>
      <c r="L33" s="184">
        <f t="shared" si="2"/>
        <v>3.4890067317629822E-2</v>
      </c>
      <c r="M33" s="184">
        <f t="shared" si="3"/>
        <v>2.4212186260402901E-2</v>
      </c>
      <c r="N33" s="184">
        <f t="shared" si="4"/>
        <v>5.310411899084156E-2</v>
      </c>
    </row>
    <row r="34" spans="1:14" x14ac:dyDescent="0.3">
      <c r="A34" s="79" t="s">
        <v>14</v>
      </c>
      <c r="B34" s="73" t="s">
        <v>4</v>
      </c>
      <c r="C34" s="133" t="s">
        <v>50</v>
      </c>
      <c r="D34" s="109" t="s">
        <v>26</v>
      </c>
      <c r="E34" s="225" t="s">
        <v>479</v>
      </c>
      <c r="F34" s="134" t="s">
        <v>97</v>
      </c>
      <c r="G34" s="109" t="s">
        <v>223</v>
      </c>
      <c r="H34" s="166">
        <f>VLOOKUP(F34,POBLACIÓN_2018!$E$5:$G$129,3,FALSE)</f>
        <v>22538</v>
      </c>
      <c r="I34" s="167">
        <f>VLOOKUP(F34,'PIB Municipios 2018'!$F$8:$AQ$132,37,FALSE)</f>
        <v>319.03004041285635</v>
      </c>
      <c r="J34" s="168">
        <f t="shared" si="0"/>
        <v>14155.206336536354</v>
      </c>
      <c r="K34" s="169">
        <f t="shared" si="1"/>
        <v>4.1509162043380723</v>
      </c>
      <c r="L34" s="184">
        <f t="shared" si="2"/>
        <v>8.291408697592751E-3</v>
      </c>
      <c r="M34" s="184">
        <f t="shared" si="3"/>
        <v>3.5845362728941254E-3</v>
      </c>
      <c r="N34" s="184">
        <f t="shared" si="4"/>
        <v>1.8147229071866451E-2</v>
      </c>
    </row>
    <row r="35" spans="1:14" x14ac:dyDescent="0.3">
      <c r="A35" s="79" t="s">
        <v>14</v>
      </c>
      <c r="B35" s="73" t="s">
        <v>4</v>
      </c>
      <c r="C35" s="133" t="s">
        <v>51</v>
      </c>
      <c r="D35" s="109" t="s">
        <v>27</v>
      </c>
      <c r="E35" s="225" t="s">
        <v>479</v>
      </c>
      <c r="F35" s="134" t="s">
        <v>98</v>
      </c>
      <c r="G35" s="109" t="s">
        <v>224</v>
      </c>
      <c r="H35" s="166">
        <f>VLOOKUP(F35,POBLACIÓN_2018!$E$5:$G$129,3,FALSE)</f>
        <v>37900</v>
      </c>
      <c r="I35" s="167">
        <f>VLOOKUP(F35,'PIB Municipios 2018'!$F$8:$AQ$132,37,FALSE)</f>
        <v>1070.619163471179</v>
      </c>
      <c r="J35" s="168">
        <f t="shared" si="0"/>
        <v>28248.526740664354</v>
      </c>
      <c r="K35" s="169">
        <f t="shared" si="1"/>
        <v>4.4509958027719447</v>
      </c>
      <c r="L35" s="184">
        <f t="shared" si="2"/>
        <v>4.3690374465468085E-2</v>
      </c>
      <c r="M35" s="184">
        <f t="shared" si="3"/>
        <v>5.3783458515048795E-5</v>
      </c>
      <c r="N35" s="184">
        <f t="shared" si="4"/>
        <v>2.734655784610647E-2</v>
      </c>
    </row>
    <row r="36" spans="1:14" x14ac:dyDescent="0.3">
      <c r="A36" s="79" t="s">
        <v>14</v>
      </c>
      <c r="B36" s="73" t="s">
        <v>4</v>
      </c>
      <c r="C36" s="133" t="s">
        <v>51</v>
      </c>
      <c r="D36" s="109" t="s">
        <v>27</v>
      </c>
      <c r="E36" s="225" t="s">
        <v>479</v>
      </c>
      <c r="F36" s="134" t="s">
        <v>99</v>
      </c>
      <c r="G36" s="109" t="s">
        <v>225</v>
      </c>
      <c r="H36" s="166">
        <f>VLOOKUP(F36,POBLACIÓN_2018!$E$5:$G$129,3,FALSE)</f>
        <v>28415</v>
      </c>
      <c r="I36" s="167">
        <f>VLOOKUP(F36,'PIB Municipios 2018'!$F$8:$AQ$132,37,FALSE)</f>
        <v>830.25386201949811</v>
      </c>
      <c r="J36" s="168">
        <f t="shared" si="0"/>
        <v>29218.85842053486</v>
      </c>
      <c r="K36" s="169">
        <f t="shared" si="1"/>
        <v>4.4656632440641468</v>
      </c>
      <c r="L36" s="184">
        <f t="shared" si="2"/>
        <v>5.0037156616345481E-2</v>
      </c>
      <c r="M36" s="184">
        <f t="shared" si="3"/>
        <v>5.3783458515048795E-5</v>
      </c>
      <c r="N36" s="184">
        <f t="shared" si="4"/>
        <v>3.241274098429945E-2</v>
      </c>
    </row>
    <row r="37" spans="1:14" x14ac:dyDescent="0.3">
      <c r="A37" s="79" t="s">
        <v>14</v>
      </c>
      <c r="B37" s="73" t="s">
        <v>4</v>
      </c>
      <c r="C37" s="133" t="s">
        <v>52</v>
      </c>
      <c r="D37" s="109" t="s">
        <v>28</v>
      </c>
      <c r="E37" s="225" t="s">
        <v>478</v>
      </c>
      <c r="F37" s="134" t="s">
        <v>100</v>
      </c>
      <c r="G37" s="109" t="s">
        <v>226</v>
      </c>
      <c r="H37" s="166">
        <f>VLOOKUP(F37,POBLACIÓN_2018!$E$5:$G$129,3,FALSE)</f>
        <v>18321</v>
      </c>
      <c r="I37" s="167">
        <f>VLOOKUP(F37,'PIB Municipios 2018'!$F$8:$AQ$132,37,FALSE)</f>
        <v>517.40934566240105</v>
      </c>
      <c r="J37" s="168">
        <f t="shared" si="0"/>
        <v>28241.326655881287</v>
      </c>
      <c r="K37" s="169">
        <f t="shared" si="1"/>
        <v>4.4508850941430689</v>
      </c>
      <c r="L37" s="184">
        <f t="shared" si="2"/>
        <v>4.3644105549550921E-2</v>
      </c>
      <c r="M37" s="184">
        <f t="shared" si="3"/>
        <v>7.8819724008332434E-4</v>
      </c>
      <c r="N37" s="184">
        <f t="shared" si="4"/>
        <v>2.7309954785194938E-2</v>
      </c>
    </row>
    <row r="38" spans="1:14" x14ac:dyDescent="0.3">
      <c r="A38" s="79" t="s">
        <v>15</v>
      </c>
      <c r="B38" s="73" t="s">
        <v>5</v>
      </c>
      <c r="C38" s="133" t="s">
        <v>52</v>
      </c>
      <c r="D38" s="109" t="s">
        <v>28</v>
      </c>
      <c r="E38" s="225" t="s">
        <v>478</v>
      </c>
      <c r="F38" s="134" t="s">
        <v>101</v>
      </c>
      <c r="G38" s="109" t="s">
        <v>227</v>
      </c>
      <c r="H38" s="166">
        <f>VLOOKUP(F38,POBLACIÓN_2018!$E$5:$G$129,3,FALSE)</f>
        <v>3954</v>
      </c>
      <c r="I38" s="167">
        <f>VLOOKUP(F38,'PIB Municipios 2018'!$F$8:$AQ$132,37,FALSE)</f>
        <v>194.62172979305831</v>
      </c>
      <c r="J38" s="168">
        <f t="shared" si="0"/>
        <v>49221.479462078481</v>
      </c>
      <c r="K38" s="169">
        <f t="shared" si="1"/>
        <v>4.6921546632587088</v>
      </c>
      <c r="L38" s="184">
        <f t="shared" si="2"/>
        <v>0.20266319047574946</v>
      </c>
      <c r="M38" s="184">
        <f t="shared" si="3"/>
        <v>7.254641646909242E-2</v>
      </c>
      <c r="N38" s="184">
        <f t="shared" si="4"/>
        <v>0.173498233820265</v>
      </c>
    </row>
    <row r="39" spans="1:14" x14ac:dyDescent="0.3">
      <c r="A39" s="79" t="s">
        <v>15</v>
      </c>
      <c r="B39" s="73" t="s">
        <v>5</v>
      </c>
      <c r="C39" s="133" t="s">
        <v>52</v>
      </c>
      <c r="D39" s="109" t="s">
        <v>28</v>
      </c>
      <c r="E39" s="225" t="s">
        <v>478</v>
      </c>
      <c r="F39" s="134" t="s">
        <v>102</v>
      </c>
      <c r="G39" s="109" t="s">
        <v>228</v>
      </c>
      <c r="H39" s="166">
        <f>VLOOKUP(F39,POBLACIÓN_2018!$E$5:$G$129,3,FALSE)</f>
        <v>9753</v>
      </c>
      <c r="I39" s="167">
        <f>VLOOKUP(F39,'PIB Municipios 2018'!$F$8:$AQ$132,37,FALSE)</f>
        <v>141.06171953977486</v>
      </c>
      <c r="J39" s="168">
        <f t="shared" si="0"/>
        <v>14463.418388165166</v>
      </c>
      <c r="K39" s="169">
        <f t="shared" si="1"/>
        <v>4.1602709493668328</v>
      </c>
      <c r="L39" s="184">
        <f t="shared" si="2"/>
        <v>6.6752866851086329E-3</v>
      </c>
      <c r="M39" s="184">
        <f t="shared" si="3"/>
        <v>6.8926880950356886E-2</v>
      </c>
      <c r="N39" s="184">
        <f t="shared" si="4"/>
        <v>1.3306204331373264E-2</v>
      </c>
    </row>
    <row r="40" spans="1:14" x14ac:dyDescent="0.3">
      <c r="A40" s="79" t="s">
        <v>15</v>
      </c>
      <c r="B40" s="73" t="s">
        <v>5</v>
      </c>
      <c r="C40" s="133" t="s">
        <v>52</v>
      </c>
      <c r="D40" s="109" t="s">
        <v>28</v>
      </c>
      <c r="E40" s="225" t="s">
        <v>478</v>
      </c>
      <c r="F40" s="134" t="s">
        <v>103</v>
      </c>
      <c r="G40" s="109" t="s">
        <v>229</v>
      </c>
      <c r="H40" s="166">
        <f>VLOOKUP(F40,POBLACIÓN_2018!$E$5:$G$129,3,FALSE)</f>
        <v>6560</v>
      </c>
      <c r="I40" s="167">
        <f>VLOOKUP(F40,'PIB Municipios 2018'!$F$8:$AQ$132,37,FALSE)</f>
        <v>160.26330937272411</v>
      </c>
      <c r="J40" s="168">
        <f t="shared" si="0"/>
        <v>24430.382526329893</v>
      </c>
      <c r="K40" s="169">
        <f t="shared" si="1"/>
        <v>4.3879302671279046</v>
      </c>
      <c r="L40" s="184">
        <f t="shared" si="2"/>
        <v>2.1303413768742539E-2</v>
      </c>
      <c r="M40" s="184">
        <f t="shared" si="3"/>
        <v>1.2166127499131129E-3</v>
      </c>
      <c r="N40" s="184">
        <f t="shared" si="4"/>
        <v>1.2612816374496077E-2</v>
      </c>
    </row>
    <row r="41" spans="1:14" x14ac:dyDescent="0.3">
      <c r="A41" s="79" t="s">
        <v>15</v>
      </c>
      <c r="B41" s="73" t="s">
        <v>5</v>
      </c>
      <c r="C41" s="133" t="s">
        <v>53</v>
      </c>
      <c r="D41" s="109" t="s">
        <v>29</v>
      </c>
      <c r="E41" s="225" t="s">
        <v>478</v>
      </c>
      <c r="F41" s="134" t="s">
        <v>104</v>
      </c>
      <c r="G41" s="109" t="s">
        <v>230</v>
      </c>
      <c r="H41" s="166">
        <f>VLOOKUP(F41,POBLACIÓN_2018!$E$5:$G$129,3,FALSE)</f>
        <v>11437</v>
      </c>
      <c r="I41" s="167">
        <f>VLOOKUP(F41,'PIB Municipios 2018'!$F$8:$AQ$132,37,FALSE)</f>
        <v>145.65297222631366</v>
      </c>
      <c r="J41" s="168">
        <f t="shared" si="0"/>
        <v>12735.242828216637</v>
      </c>
      <c r="K41" s="169">
        <f t="shared" si="1"/>
        <v>4.1050072302536282</v>
      </c>
      <c r="L41" s="184">
        <f t="shared" si="2"/>
        <v>1.8759725361180018E-2</v>
      </c>
      <c r="M41" s="184">
        <f t="shared" si="3"/>
        <v>4.1294378888507168E-8</v>
      </c>
      <c r="N41" s="184">
        <f t="shared" si="4"/>
        <v>2.9109901731026434E-2</v>
      </c>
    </row>
    <row r="42" spans="1:14" x14ac:dyDescent="0.3">
      <c r="A42" s="79" t="s">
        <v>15</v>
      </c>
      <c r="B42" s="73" t="s">
        <v>5</v>
      </c>
      <c r="C42" s="133" t="s">
        <v>53</v>
      </c>
      <c r="D42" s="109" t="s">
        <v>29</v>
      </c>
      <c r="E42" s="225" t="s">
        <v>478</v>
      </c>
      <c r="F42" s="134" t="s">
        <v>105</v>
      </c>
      <c r="G42" s="109" t="s">
        <v>231</v>
      </c>
      <c r="H42" s="166">
        <f>VLOOKUP(F42,POBLACIÓN_2018!$E$5:$G$129,3,FALSE)</f>
        <v>8039</v>
      </c>
      <c r="I42" s="167">
        <f>VLOOKUP(F42,'PIB Municipios 2018'!$F$8:$AQ$132,37,FALSE)</f>
        <v>111.5713516588157</v>
      </c>
      <c r="J42" s="168">
        <f t="shared" si="0"/>
        <v>13878.760002340552</v>
      </c>
      <c r="K42" s="169">
        <f t="shared" si="1"/>
        <v>4.1423506658164175</v>
      </c>
      <c r="L42" s="184">
        <f t="shared" si="2"/>
        <v>9.9246845883908339E-3</v>
      </c>
      <c r="M42" s="184">
        <f t="shared" si="3"/>
        <v>1.4097506068362197E-3</v>
      </c>
      <c r="N42" s="184">
        <f t="shared" si="4"/>
        <v>1.7761640698831432E-2</v>
      </c>
    </row>
    <row r="43" spans="1:14" x14ac:dyDescent="0.3">
      <c r="A43" s="79" t="s">
        <v>15</v>
      </c>
      <c r="B43" s="73" t="s">
        <v>5</v>
      </c>
      <c r="C43" s="133" t="s">
        <v>53</v>
      </c>
      <c r="D43" s="109" t="s">
        <v>29</v>
      </c>
      <c r="E43" s="225" t="s">
        <v>478</v>
      </c>
      <c r="F43" s="134" t="s">
        <v>106</v>
      </c>
      <c r="G43" s="109" t="s">
        <v>232</v>
      </c>
      <c r="H43" s="166">
        <f>VLOOKUP(F43,POBLACIÓN_2018!$E$5:$G$129,3,FALSE)</f>
        <v>9203</v>
      </c>
      <c r="I43" s="167">
        <f>VLOOKUP(F43,'PIB Municipios 2018'!$F$8:$AQ$132,37,FALSE)</f>
        <v>104.66610088896567</v>
      </c>
      <c r="J43" s="168">
        <f t="shared" si="0"/>
        <v>11373.041496138832</v>
      </c>
      <c r="K43" s="169">
        <f t="shared" si="1"/>
        <v>4.0558766237333863</v>
      </c>
      <c r="L43" s="184">
        <f t="shared" si="2"/>
        <v>3.4632001585384979E-2</v>
      </c>
      <c r="M43" s="184">
        <f t="shared" si="3"/>
        <v>2.393890112241968E-3</v>
      </c>
      <c r="N43" s="184">
        <f t="shared" si="4"/>
        <v>4.8288677044099511E-2</v>
      </c>
    </row>
    <row r="44" spans="1:14" x14ac:dyDescent="0.3">
      <c r="A44" s="79" t="s">
        <v>15</v>
      </c>
      <c r="B44" s="73" t="s">
        <v>5</v>
      </c>
      <c r="C44" s="133" t="s">
        <v>53</v>
      </c>
      <c r="D44" s="109" t="s">
        <v>29</v>
      </c>
      <c r="E44" s="225" t="s">
        <v>478</v>
      </c>
      <c r="F44" s="134" t="s">
        <v>107</v>
      </c>
      <c r="G44" s="109" t="s">
        <v>233</v>
      </c>
      <c r="H44" s="166">
        <f>VLOOKUP(F44,POBLACIÓN_2018!$E$5:$G$129,3,FALSE)</f>
        <v>13801</v>
      </c>
      <c r="I44" s="167">
        <f>VLOOKUP(F44,'PIB Municipios 2018'!$F$8:$AQ$132,37,FALSE)</f>
        <v>141.19419994787464</v>
      </c>
      <c r="J44" s="168">
        <f t="shared" si="0"/>
        <v>10230.722407642535</v>
      </c>
      <c r="K44" s="169">
        <f t="shared" si="1"/>
        <v>4.0099063010216245</v>
      </c>
      <c r="L44" s="184">
        <f t="shared" si="2"/>
        <v>5.3855127764388902E-2</v>
      </c>
      <c r="M44" s="184">
        <f t="shared" si="3"/>
        <v>9.0055770805104948E-3</v>
      </c>
      <c r="N44" s="184">
        <f t="shared" si="4"/>
        <v>7.06056146153725E-2</v>
      </c>
    </row>
    <row r="45" spans="1:14" x14ac:dyDescent="0.3">
      <c r="A45" s="79" t="s">
        <v>15</v>
      </c>
      <c r="B45" s="73" t="s">
        <v>5</v>
      </c>
      <c r="C45" s="133" t="s">
        <v>53</v>
      </c>
      <c r="D45" s="109" t="s">
        <v>29</v>
      </c>
      <c r="E45" s="225" t="s">
        <v>478</v>
      </c>
      <c r="F45" s="134" t="s">
        <v>108</v>
      </c>
      <c r="G45" s="109" t="s">
        <v>234</v>
      </c>
      <c r="H45" s="166">
        <f>VLOOKUP(F45,POBLACIÓN_2018!$E$5:$G$129,3,FALSE)</f>
        <v>41542</v>
      </c>
      <c r="I45" s="167">
        <f>VLOOKUP(F45,'PIB Municipios 2018'!$F$8:$AQ$132,37,FALSE)</f>
        <v>675.09778165955368</v>
      </c>
      <c r="J45" s="168">
        <f t="shared" si="0"/>
        <v>16250.969661055165</v>
      </c>
      <c r="K45" s="169">
        <f t="shared" si="1"/>
        <v>4.2108792795229979</v>
      </c>
      <c r="L45" s="184">
        <f t="shared" si="2"/>
        <v>9.6684289941476465E-4</v>
      </c>
      <c r="M45" s="184">
        <f t="shared" si="3"/>
        <v>1.1251960668103444E-2</v>
      </c>
      <c r="N45" s="184">
        <f t="shared" si="4"/>
        <v>4.1918103772939667E-3</v>
      </c>
    </row>
    <row r="46" spans="1:14" x14ac:dyDescent="0.3">
      <c r="A46" s="79" t="s">
        <v>15</v>
      </c>
      <c r="B46" s="73" t="s">
        <v>5</v>
      </c>
      <c r="C46" s="133" t="s">
        <v>54</v>
      </c>
      <c r="D46" s="109" t="s">
        <v>30</v>
      </c>
      <c r="E46" s="225" t="s">
        <v>478</v>
      </c>
      <c r="F46" s="134" t="s">
        <v>109</v>
      </c>
      <c r="G46" s="109" t="s">
        <v>235</v>
      </c>
      <c r="H46" s="166">
        <f>VLOOKUP(F46,POBLACIÓN_2018!$E$5:$G$129,3,FALSE)</f>
        <v>6000</v>
      </c>
      <c r="I46" s="167">
        <f>VLOOKUP(F46,'PIB Municipios 2018'!$F$8:$AQ$132,37,FALSE)</f>
        <v>130.99987909126168</v>
      </c>
      <c r="J46" s="168">
        <f t="shared" si="0"/>
        <v>21833.313181876947</v>
      </c>
      <c r="K46" s="169">
        <f t="shared" si="1"/>
        <v>4.3391196444322571</v>
      </c>
      <c r="L46" s="184">
        <f t="shared" si="2"/>
        <v>9.4373972713161624E-3</v>
      </c>
      <c r="M46" s="184">
        <f t="shared" si="3"/>
        <v>2.2193855762427804E-3</v>
      </c>
      <c r="N46" s="184">
        <f t="shared" si="4"/>
        <v>4.0317639941674513E-3</v>
      </c>
    </row>
    <row r="47" spans="1:14" x14ac:dyDescent="0.3">
      <c r="A47" s="79" t="s">
        <v>15</v>
      </c>
      <c r="B47" s="73" t="s">
        <v>5</v>
      </c>
      <c r="C47" s="133" t="s">
        <v>54</v>
      </c>
      <c r="D47" s="109" t="s">
        <v>30</v>
      </c>
      <c r="E47" s="225" t="s">
        <v>478</v>
      </c>
      <c r="F47" s="134" t="s">
        <v>110</v>
      </c>
      <c r="G47" s="109" t="s">
        <v>236</v>
      </c>
      <c r="H47" s="166">
        <f>VLOOKUP(F47,POBLACIÓN_2018!$E$5:$G$129,3,FALSE)</f>
        <v>18902</v>
      </c>
      <c r="I47" s="167">
        <f>VLOOKUP(F47,'PIB Municipios 2018'!$F$8:$AQ$132,37,FALSE)</f>
        <v>547.82198488762435</v>
      </c>
      <c r="J47" s="168">
        <f t="shared" si="0"/>
        <v>28982.223303757502</v>
      </c>
      <c r="K47" s="169">
        <f t="shared" si="1"/>
        <v>4.4621316983027492</v>
      </c>
      <c r="L47" s="184">
        <f t="shared" si="2"/>
        <v>4.846968642818536E-2</v>
      </c>
      <c r="M47" s="184">
        <f t="shared" si="3"/>
        <v>5.761067846287769E-3</v>
      </c>
      <c r="N47" s="184">
        <f t="shared" si="4"/>
        <v>3.4785318715405376E-2</v>
      </c>
    </row>
    <row r="48" spans="1:14" x14ac:dyDescent="0.3">
      <c r="A48" s="79" t="s">
        <v>15</v>
      </c>
      <c r="B48" s="73" t="s">
        <v>5</v>
      </c>
      <c r="C48" s="133" t="s">
        <v>54</v>
      </c>
      <c r="D48" s="109" t="s">
        <v>30</v>
      </c>
      <c r="E48" s="225" t="s">
        <v>478</v>
      </c>
      <c r="F48" s="134" t="s">
        <v>111</v>
      </c>
      <c r="G48" s="109" t="s">
        <v>237</v>
      </c>
      <c r="H48" s="166">
        <f>VLOOKUP(F48,POBLACIÓN_2018!$E$5:$G$129,3,FALSE)</f>
        <v>11159</v>
      </c>
      <c r="I48" s="167">
        <f>VLOOKUP(F48,'PIB Municipios 2018'!$F$8:$AQ$132,37,FALSE)</f>
        <v>292.59305670685632</v>
      </c>
      <c r="J48" s="168">
        <f t="shared" si="0"/>
        <v>26220.365329048866</v>
      </c>
      <c r="K48" s="169">
        <f t="shared" si="1"/>
        <v>4.4186387384328105</v>
      </c>
      <c r="L48" s="184">
        <f t="shared" si="2"/>
        <v>3.1210649921632121E-2</v>
      </c>
      <c r="M48" s="184">
        <f t="shared" si="3"/>
        <v>1.0503263443323613E-3</v>
      </c>
      <c r="N48" s="184">
        <f t="shared" si="4"/>
        <v>2.0453366614433002E-2</v>
      </c>
    </row>
    <row r="49" spans="1:14" x14ac:dyDescent="0.3">
      <c r="A49" s="79" t="s">
        <v>15</v>
      </c>
      <c r="B49" s="73" t="s">
        <v>5</v>
      </c>
      <c r="C49" s="133" t="s">
        <v>54</v>
      </c>
      <c r="D49" s="109" t="s">
        <v>30</v>
      </c>
      <c r="E49" s="225" t="s">
        <v>478</v>
      </c>
      <c r="F49" s="134" t="s">
        <v>112</v>
      </c>
      <c r="G49" s="109" t="s">
        <v>238</v>
      </c>
      <c r="H49" s="166">
        <f>VLOOKUP(F49,POBLACIÓN_2018!$E$5:$G$129,3,FALSE)</f>
        <v>3646</v>
      </c>
      <c r="I49" s="167">
        <f>VLOOKUP(F49,'PIB Municipios 2018'!$F$8:$AQ$132,37,FALSE)</f>
        <v>54.658655229716338</v>
      </c>
      <c r="J49" s="168">
        <f t="shared" si="0"/>
        <v>14991.402970300696</v>
      </c>
      <c r="K49" s="169">
        <f t="shared" si="1"/>
        <v>4.1758422781950575</v>
      </c>
      <c r="L49" s="184">
        <f t="shared" si="2"/>
        <v>4.3733222323508814E-3</v>
      </c>
      <c r="M49" s="184">
        <f t="shared" si="3"/>
        <v>4.4262993372500191E-2</v>
      </c>
      <c r="N49" s="184">
        <f t="shared" si="4"/>
        <v>9.9562865104481976E-3</v>
      </c>
    </row>
    <row r="50" spans="1:14" x14ac:dyDescent="0.3">
      <c r="A50" s="79" t="s">
        <v>15</v>
      </c>
      <c r="B50" s="73" t="s">
        <v>5</v>
      </c>
      <c r="C50" s="133" t="s">
        <v>54</v>
      </c>
      <c r="D50" s="109" t="s">
        <v>30</v>
      </c>
      <c r="E50" s="225" t="s">
        <v>478</v>
      </c>
      <c r="F50" s="134" t="s">
        <v>113</v>
      </c>
      <c r="G50" s="109" t="s">
        <v>239</v>
      </c>
      <c r="H50" s="166">
        <f>VLOOKUP(F50,POBLACIÓN_2018!$E$5:$G$129,3,FALSE)</f>
        <v>21949</v>
      </c>
      <c r="I50" s="167">
        <f>VLOOKUP(F50,'PIB Municipios 2018'!$F$8:$AQ$132,37,FALSE)</f>
        <v>607.58627201210413</v>
      </c>
      <c r="J50" s="168">
        <f t="shared" si="0"/>
        <v>27681.729099827058</v>
      </c>
      <c r="K50" s="169">
        <f t="shared" si="1"/>
        <v>4.4421932142189657</v>
      </c>
      <c r="L50" s="184">
        <f t="shared" si="2"/>
        <v>4.0087983206295266E-2</v>
      </c>
      <c r="M50" s="184">
        <f t="shared" si="3"/>
        <v>3.1318813759816946E-3</v>
      </c>
      <c r="N50" s="184">
        <f t="shared" si="4"/>
        <v>2.7745479234384827E-2</v>
      </c>
    </row>
    <row r="51" spans="1:14" x14ac:dyDescent="0.3">
      <c r="A51" s="79" t="s">
        <v>15</v>
      </c>
      <c r="B51" s="73" t="s">
        <v>5</v>
      </c>
      <c r="C51" s="133" t="s">
        <v>54</v>
      </c>
      <c r="D51" s="109" t="s">
        <v>30</v>
      </c>
      <c r="E51" s="225" t="s">
        <v>478</v>
      </c>
      <c r="F51" s="134" t="s">
        <v>114</v>
      </c>
      <c r="G51" s="109" t="s">
        <v>240</v>
      </c>
      <c r="H51" s="166">
        <f>VLOOKUP(F51,POBLACIÓN_2018!$E$5:$G$129,3,FALSE)</f>
        <v>36318</v>
      </c>
      <c r="I51" s="167">
        <f>VLOOKUP(F51,'PIB Municipios 2018'!$F$8:$AQ$132,37,FALSE)</f>
        <v>1095.4091116702923</v>
      </c>
      <c r="J51" s="168">
        <f t="shared" si="0"/>
        <v>30161.603383178928</v>
      </c>
      <c r="K51" s="169">
        <f t="shared" si="1"/>
        <v>4.4794544247958141</v>
      </c>
      <c r="L51" s="184">
        <f t="shared" si="2"/>
        <v>5.6397248050699837E-2</v>
      </c>
      <c r="M51" s="184">
        <f t="shared" si="3"/>
        <v>8.6907934289244069E-3</v>
      </c>
      <c r="N51" s="184">
        <f t="shared" si="4"/>
        <v>4.1547057576451767E-2</v>
      </c>
    </row>
    <row r="52" spans="1:14" x14ac:dyDescent="0.3">
      <c r="A52" s="79" t="s">
        <v>15</v>
      </c>
      <c r="B52" s="73" t="s">
        <v>5</v>
      </c>
      <c r="C52" s="133" t="s">
        <v>55</v>
      </c>
      <c r="D52" s="110" t="s">
        <v>31</v>
      </c>
      <c r="E52" s="225" t="s">
        <v>478</v>
      </c>
      <c r="F52" s="134" t="s">
        <v>115</v>
      </c>
      <c r="G52" s="109" t="s">
        <v>241</v>
      </c>
      <c r="H52" s="166">
        <f>VLOOKUP(F52,POBLACIÓN_2018!$E$5:$G$129,3,FALSE)</f>
        <v>27074</v>
      </c>
      <c r="I52" s="167">
        <f>VLOOKUP(F52,'PIB Municipios 2018'!$F$8:$AQ$132,37,FALSE)</f>
        <v>278.05297993856976</v>
      </c>
      <c r="J52" s="168">
        <f t="shared" si="0"/>
        <v>10270.110805147733</v>
      </c>
      <c r="K52" s="169">
        <f t="shared" si="1"/>
        <v>4.0115751292647204</v>
      </c>
      <c r="L52" s="184">
        <f t="shared" si="2"/>
        <v>5.3083352570642277E-2</v>
      </c>
      <c r="M52" s="184">
        <f t="shared" si="3"/>
        <v>3.59883217835592E-2</v>
      </c>
      <c r="N52" s="184">
        <f t="shared" si="4"/>
        <v>6.9721526965987851E-2</v>
      </c>
    </row>
    <row r="53" spans="1:14" x14ac:dyDescent="0.3">
      <c r="A53" s="79" t="s">
        <v>15</v>
      </c>
      <c r="B53" s="73" t="s">
        <v>5</v>
      </c>
      <c r="C53" s="133" t="s">
        <v>55</v>
      </c>
      <c r="D53" s="110" t="s">
        <v>31</v>
      </c>
      <c r="E53" s="225" t="s">
        <v>478</v>
      </c>
      <c r="F53" s="134" t="s">
        <v>116</v>
      </c>
      <c r="G53" s="109" t="s">
        <v>242</v>
      </c>
      <c r="H53" s="166">
        <f>VLOOKUP(F53,POBLACIÓN_2018!$E$5:$G$129,3,FALSE)</f>
        <v>7235</v>
      </c>
      <c r="I53" s="167">
        <f>VLOOKUP(F53,'PIB Municipios 2018'!$F$8:$AQ$132,37,FALSE)</f>
        <v>83.86138732711882</v>
      </c>
      <c r="J53" s="168">
        <f t="shared" si="0"/>
        <v>11591.069430147729</v>
      </c>
      <c r="K53" s="169">
        <f t="shared" si="1"/>
        <v>4.06412350724794</v>
      </c>
      <c r="L53" s="184">
        <f t="shared" si="2"/>
        <v>3.1630576179435502E-2</v>
      </c>
      <c r="M53" s="184">
        <f t="shared" si="3"/>
        <v>1.8812180993543814E-2</v>
      </c>
      <c r="N53" s="184">
        <f t="shared" si="4"/>
        <v>4.4732234821582971E-2</v>
      </c>
    </row>
    <row r="54" spans="1:14" x14ac:dyDescent="0.3">
      <c r="A54" s="79" t="s">
        <v>15</v>
      </c>
      <c r="B54" s="73" t="s">
        <v>5</v>
      </c>
      <c r="C54" s="133" t="s">
        <v>55</v>
      </c>
      <c r="D54" s="110" t="s">
        <v>31</v>
      </c>
      <c r="E54" s="225" t="s">
        <v>478</v>
      </c>
      <c r="F54" s="134" t="s">
        <v>117</v>
      </c>
      <c r="G54" s="109" t="s">
        <v>243</v>
      </c>
      <c r="H54" s="166">
        <f>VLOOKUP(F54,POBLACIÓN_2018!$E$5:$G$129,3,FALSE)</f>
        <v>4993</v>
      </c>
      <c r="I54" s="167">
        <f>VLOOKUP(F54,'PIB Municipios 2018'!$F$8:$AQ$132,37,FALSE)</f>
        <v>168.4635562121837</v>
      </c>
      <c r="J54" s="168">
        <f t="shared" si="0"/>
        <v>33739.947168472601</v>
      </c>
      <c r="K54" s="169">
        <f t="shared" si="1"/>
        <v>4.5281443982157983</v>
      </c>
      <c r="L54" s="184">
        <f t="shared" si="2"/>
        <v>8.189385336983758E-2</v>
      </c>
      <c r="M54" s="184">
        <f t="shared" si="3"/>
        <v>0.10683967352553812</v>
      </c>
      <c r="N54" s="184">
        <f t="shared" si="4"/>
        <v>6.3766818497508232E-2</v>
      </c>
    </row>
    <row r="55" spans="1:14" x14ac:dyDescent="0.3">
      <c r="A55" s="77" t="s">
        <v>16</v>
      </c>
      <c r="B55" s="73" t="s">
        <v>6</v>
      </c>
      <c r="C55" s="132" t="s">
        <v>56</v>
      </c>
      <c r="D55" s="110" t="s">
        <v>32</v>
      </c>
      <c r="E55" s="225" t="s">
        <v>478</v>
      </c>
      <c r="F55" s="134" t="s">
        <v>118</v>
      </c>
      <c r="G55" s="109" t="s">
        <v>244</v>
      </c>
      <c r="H55" s="166">
        <f>VLOOKUP(F55,POBLACIÓN_2018!$E$5:$G$129,3,FALSE)</f>
        <v>2695</v>
      </c>
      <c r="I55" s="167">
        <f>VLOOKUP(F55,'PIB Municipios 2018'!$F$8:$AQ$132,37,FALSE)</f>
        <v>37.814970675727999</v>
      </c>
      <c r="J55" s="168">
        <f t="shared" si="0"/>
        <v>14031.529007691279</v>
      </c>
      <c r="K55" s="169">
        <f t="shared" si="1"/>
        <v>4.147104998428345</v>
      </c>
      <c r="L55" s="184">
        <f t="shared" si="2"/>
        <v>9.0000092574080079E-3</v>
      </c>
      <c r="M55" s="184">
        <f t="shared" si="3"/>
        <v>6.866051018267499E-4</v>
      </c>
      <c r="N55" s="184">
        <f t="shared" si="4"/>
        <v>1.4600544312973223E-4</v>
      </c>
    </row>
    <row r="56" spans="1:14" x14ac:dyDescent="0.3">
      <c r="A56" s="79" t="s">
        <v>16</v>
      </c>
      <c r="B56" s="73" t="s">
        <v>6</v>
      </c>
      <c r="C56" s="133" t="s">
        <v>56</v>
      </c>
      <c r="D56" s="110" t="s">
        <v>32</v>
      </c>
      <c r="E56" s="225" t="s">
        <v>478</v>
      </c>
      <c r="F56" s="134" t="s">
        <v>119</v>
      </c>
      <c r="G56" s="109" t="s">
        <v>245</v>
      </c>
      <c r="H56" s="166">
        <f>VLOOKUP(F56,POBLACIÓN_2018!$E$5:$G$129,3,FALSE)</f>
        <v>15523</v>
      </c>
      <c r="I56" s="167">
        <f>VLOOKUP(F56,'PIB Municipios 2018'!$F$8:$AQ$132,37,FALSE)</f>
        <v>210.29641956979958</v>
      </c>
      <c r="J56" s="168">
        <f t="shared" si="0"/>
        <v>13547.408334071994</v>
      </c>
      <c r="K56" s="169">
        <f t="shared" si="1"/>
        <v>4.1318562211244441</v>
      </c>
      <c r="L56" s="184">
        <f t="shared" si="2"/>
        <v>1.2125788023452931E-2</v>
      </c>
      <c r="M56" s="184">
        <f t="shared" si="3"/>
        <v>1.1999829450278979E-4</v>
      </c>
      <c r="N56" s="184">
        <f t="shared" si="4"/>
        <v>7.4704087595564312E-4</v>
      </c>
    </row>
    <row r="57" spans="1:14" x14ac:dyDescent="0.3">
      <c r="A57" s="79" t="s">
        <v>16</v>
      </c>
      <c r="B57" s="73" t="s">
        <v>6</v>
      </c>
      <c r="C57" s="133" t="s">
        <v>56</v>
      </c>
      <c r="D57" s="110" t="s">
        <v>32</v>
      </c>
      <c r="E57" s="225" t="s">
        <v>478</v>
      </c>
      <c r="F57" s="134" t="s">
        <v>120</v>
      </c>
      <c r="G57" s="109" t="s">
        <v>246</v>
      </c>
      <c r="H57" s="166">
        <f>VLOOKUP(F57,POBLACIÓN_2018!$E$5:$G$129,3,FALSE)</f>
        <v>23044</v>
      </c>
      <c r="I57" s="167">
        <f>VLOOKUP(F57,'PIB Municipios 2018'!$F$8:$AQ$132,37,FALSE)</f>
        <v>285.57079751391154</v>
      </c>
      <c r="J57" s="168">
        <f t="shared" si="0"/>
        <v>12392.414403485138</v>
      </c>
      <c r="K57" s="169">
        <f t="shared" si="1"/>
        <v>4.093155927841666</v>
      </c>
      <c r="L57" s="184">
        <f t="shared" si="2"/>
        <v>2.2146633181198479E-2</v>
      </c>
      <c r="M57" s="184">
        <f t="shared" si="3"/>
        <v>7.6983607541961086E-4</v>
      </c>
      <c r="N57" s="184">
        <f t="shared" si="4"/>
        <v>4.3602701631278466E-3</v>
      </c>
    </row>
    <row r="58" spans="1:14" x14ac:dyDescent="0.3">
      <c r="A58" s="79" t="s">
        <v>16</v>
      </c>
      <c r="B58" s="73" t="s">
        <v>6</v>
      </c>
      <c r="C58" s="133" t="s">
        <v>56</v>
      </c>
      <c r="D58" s="110" t="s">
        <v>32</v>
      </c>
      <c r="E58" s="225" t="s">
        <v>478</v>
      </c>
      <c r="F58" s="134" t="s">
        <v>121</v>
      </c>
      <c r="G58" s="109" t="s">
        <v>247</v>
      </c>
      <c r="H58" s="166">
        <f>VLOOKUP(F58,POBLACIÓN_2018!$E$5:$G$129,3,FALSE)</f>
        <v>20739</v>
      </c>
      <c r="I58" s="167">
        <f>VLOOKUP(F58,'PIB Municipios 2018'!$F$8:$AQ$132,37,FALSE)</f>
        <v>279.52368422366436</v>
      </c>
      <c r="J58" s="168">
        <f t="shared" si="0"/>
        <v>13478.165978285566</v>
      </c>
      <c r="K58" s="169">
        <f t="shared" si="1"/>
        <v>4.129630800233465</v>
      </c>
      <c r="L58" s="184">
        <f t="shared" si="2"/>
        <v>1.2620854559984013E-2</v>
      </c>
      <c r="M58" s="184">
        <f t="shared" si="3"/>
        <v>7.619461024424371E-5</v>
      </c>
      <c r="N58" s="184">
        <f t="shared" si="4"/>
        <v>8.7364399760896593E-4</v>
      </c>
    </row>
    <row r="59" spans="1:14" x14ac:dyDescent="0.3">
      <c r="A59" s="79" t="s">
        <v>16</v>
      </c>
      <c r="B59" s="73" t="s">
        <v>6</v>
      </c>
      <c r="C59" s="133" t="s">
        <v>56</v>
      </c>
      <c r="D59" s="110" t="s">
        <v>32</v>
      </c>
      <c r="E59" s="225" t="s">
        <v>478</v>
      </c>
      <c r="F59" s="134" t="s">
        <v>122</v>
      </c>
      <c r="G59" s="109" t="s">
        <v>248</v>
      </c>
      <c r="H59" s="166">
        <f>VLOOKUP(F59,POBLACIÓN_2018!$E$5:$G$129,3,FALSE)</f>
        <v>8097</v>
      </c>
      <c r="I59" s="167">
        <f>VLOOKUP(F59,'PIB Municipios 2018'!$F$8:$AQ$132,37,FALSE)</f>
        <v>108.87365168805233</v>
      </c>
      <c r="J59" s="168">
        <f t="shared" si="0"/>
        <v>13446.171629992879</v>
      </c>
      <c r="K59" s="169">
        <f t="shared" si="1"/>
        <v>4.1285986503876266</v>
      </c>
      <c r="L59" s="184">
        <f t="shared" si="2"/>
        <v>1.2853828639919568E-2</v>
      </c>
      <c r="M59" s="184">
        <f t="shared" si="3"/>
        <v>5.9240769771820479E-5</v>
      </c>
      <c r="N59" s="184">
        <f t="shared" si="4"/>
        <v>9.3572480589206605E-4</v>
      </c>
    </row>
    <row r="60" spans="1:14" x14ac:dyDescent="0.3">
      <c r="A60" s="79" t="s">
        <v>16</v>
      </c>
      <c r="B60" s="73" t="s">
        <v>6</v>
      </c>
      <c r="C60" s="133" t="s">
        <v>56</v>
      </c>
      <c r="D60" s="110" t="s">
        <v>32</v>
      </c>
      <c r="E60" s="225" t="s">
        <v>478</v>
      </c>
      <c r="F60" s="134" t="s">
        <v>123</v>
      </c>
      <c r="G60" s="109" t="s">
        <v>249</v>
      </c>
      <c r="H60" s="166">
        <f>VLOOKUP(F60,POBLACIÓN_2018!$E$5:$G$129,3,FALSE)</f>
        <v>6888</v>
      </c>
      <c r="I60" s="167">
        <f>VLOOKUP(F60,'PIB Municipios 2018'!$F$8:$AQ$132,37,FALSE)</f>
        <v>85.734896389920195</v>
      </c>
      <c r="J60" s="168">
        <f t="shared" si="0"/>
        <v>12446.994249407693</v>
      </c>
      <c r="K60" s="169">
        <f t="shared" si="1"/>
        <v>4.095064488901806</v>
      </c>
      <c r="L60" s="184">
        <f t="shared" si="2"/>
        <v>2.1582221409360457E-2</v>
      </c>
      <c r="M60" s="184">
        <f t="shared" si="3"/>
        <v>6.6756911584476555E-4</v>
      </c>
      <c r="N60" s="184">
        <f t="shared" si="4"/>
        <v>4.111859255922886E-3</v>
      </c>
    </row>
    <row r="61" spans="1:14" x14ac:dyDescent="0.3">
      <c r="A61" s="79" t="s">
        <v>16</v>
      </c>
      <c r="B61" s="73" t="s">
        <v>6</v>
      </c>
      <c r="C61" s="133" t="s">
        <v>57</v>
      </c>
      <c r="D61" s="110" t="s">
        <v>33</v>
      </c>
      <c r="E61" s="225" t="s">
        <v>480</v>
      </c>
      <c r="F61" s="134" t="s">
        <v>124</v>
      </c>
      <c r="G61" s="109" t="s">
        <v>250</v>
      </c>
      <c r="H61" s="166">
        <f>VLOOKUP(F61,POBLACIÓN_2018!$E$5:$G$129,3,FALSE)</f>
        <v>7010</v>
      </c>
      <c r="I61" s="167">
        <f>VLOOKUP(F61,'PIB Municipios 2018'!$F$8:$AQ$132,37,FALSE)</f>
        <v>119.15779232711415</v>
      </c>
      <c r="J61" s="168">
        <f t="shared" si="0"/>
        <v>16998.258534538396</v>
      </c>
      <c r="K61" s="169">
        <f t="shared" si="1"/>
        <v>4.2304044303441053</v>
      </c>
      <c r="L61" s="184">
        <f t="shared" si="2"/>
        <v>1.3384052728706105E-4</v>
      </c>
      <c r="M61" s="184">
        <f t="shared" si="3"/>
        <v>2.8671210502304455E-3</v>
      </c>
      <c r="N61" s="184">
        <f t="shared" si="4"/>
        <v>5.0717415456962732E-3</v>
      </c>
    </row>
    <row r="62" spans="1:14" x14ac:dyDescent="0.3">
      <c r="A62" s="79" t="s">
        <v>16</v>
      </c>
      <c r="B62" s="73" t="s">
        <v>6</v>
      </c>
      <c r="C62" s="133" t="s">
        <v>57</v>
      </c>
      <c r="D62" s="110" t="s">
        <v>33</v>
      </c>
      <c r="E62" s="225" t="s">
        <v>478</v>
      </c>
      <c r="F62" s="134" t="s">
        <v>125</v>
      </c>
      <c r="G62" s="109" t="s">
        <v>251</v>
      </c>
      <c r="H62" s="166">
        <f>VLOOKUP(F62,POBLACIÓN_2018!$E$5:$G$129,3,FALSE)</f>
        <v>5139</v>
      </c>
      <c r="I62" s="167">
        <f>VLOOKUP(F62,'PIB Municipios 2018'!$F$8:$AQ$132,37,FALSE)</f>
        <v>78.547437358657817</v>
      </c>
      <c r="J62" s="168">
        <f t="shared" si="0"/>
        <v>15284.576251927965</v>
      </c>
      <c r="K62" s="169">
        <f t="shared" si="1"/>
        <v>4.1842534028919793</v>
      </c>
      <c r="L62" s="184">
        <f t="shared" si="2"/>
        <v>3.3315954138251544E-3</v>
      </c>
      <c r="M62" s="184">
        <f t="shared" si="3"/>
        <v>5.4678290545136399E-5</v>
      </c>
      <c r="N62" s="184">
        <f t="shared" si="4"/>
        <v>6.2826090503215854E-4</v>
      </c>
    </row>
    <row r="63" spans="1:14" x14ac:dyDescent="0.3">
      <c r="A63" s="79" t="s">
        <v>16</v>
      </c>
      <c r="B63" s="73" t="s">
        <v>6</v>
      </c>
      <c r="C63" s="133" t="s">
        <v>57</v>
      </c>
      <c r="D63" s="110" t="s">
        <v>33</v>
      </c>
      <c r="E63" s="225" t="s">
        <v>478</v>
      </c>
      <c r="F63" s="134" t="s">
        <v>126</v>
      </c>
      <c r="G63" s="109" t="s">
        <v>252</v>
      </c>
      <c r="H63" s="166">
        <f>VLOOKUP(F63,POBLACIÓN_2018!$E$5:$G$129,3,FALSE)</f>
        <v>9354</v>
      </c>
      <c r="I63" s="167">
        <f>VLOOKUP(F63,'PIB Municipios 2018'!$F$8:$AQ$132,37,FALSE)</f>
        <v>134.39067458367637</v>
      </c>
      <c r="J63" s="168">
        <f t="shared" si="0"/>
        <v>14367.187789574125</v>
      </c>
      <c r="K63" s="169">
        <f t="shared" si="1"/>
        <v>4.157371768343519</v>
      </c>
      <c r="L63" s="184">
        <f t="shared" si="2"/>
        <v>7.157432191360451E-3</v>
      </c>
      <c r="M63" s="184">
        <f t="shared" si="3"/>
        <v>3.7974930815471884E-4</v>
      </c>
      <c r="N63" s="184">
        <f t="shared" si="4"/>
        <v>3.2996769534007818E-6</v>
      </c>
    </row>
    <row r="64" spans="1:14" x14ac:dyDescent="0.3">
      <c r="A64" s="79" t="s">
        <v>16</v>
      </c>
      <c r="B64" s="73" t="s">
        <v>6</v>
      </c>
      <c r="C64" s="133" t="s">
        <v>57</v>
      </c>
      <c r="D64" s="110" t="s">
        <v>33</v>
      </c>
      <c r="E64" s="225" t="s">
        <v>480</v>
      </c>
      <c r="F64" s="134" t="s">
        <v>127</v>
      </c>
      <c r="G64" s="109" t="s">
        <v>253</v>
      </c>
      <c r="H64" s="166">
        <f>VLOOKUP(F64,POBLACIÓN_2018!$E$5:$G$129,3,FALSE)</f>
        <v>8297</v>
      </c>
      <c r="I64" s="167">
        <f>VLOOKUP(F64,'PIB Municipios 2018'!$F$8:$AQ$132,37,FALSE)</f>
        <v>150.60848802121455</v>
      </c>
      <c r="J64" s="168">
        <f t="shared" si="0"/>
        <v>18152.161988816992</v>
      </c>
      <c r="K64" s="169">
        <f t="shared" si="1"/>
        <v>4.2589283585123709</v>
      </c>
      <c r="L64" s="184">
        <f t="shared" si="2"/>
        <v>2.8747139726394594E-4</v>
      </c>
      <c r="M64" s="184">
        <f t="shared" si="3"/>
        <v>6.7353917755342881E-3</v>
      </c>
      <c r="N64" s="184">
        <f t="shared" si="4"/>
        <v>9.9480853286372448E-3</v>
      </c>
    </row>
    <row r="65" spans="1:14" x14ac:dyDescent="0.3">
      <c r="A65" s="79" t="s">
        <v>16</v>
      </c>
      <c r="B65" s="73" t="s">
        <v>6</v>
      </c>
      <c r="C65" s="133" t="s">
        <v>57</v>
      </c>
      <c r="D65" s="110" t="s">
        <v>33</v>
      </c>
      <c r="E65" s="225" t="s">
        <v>478</v>
      </c>
      <c r="F65" s="134" t="s">
        <v>128</v>
      </c>
      <c r="G65" s="109" t="s">
        <v>254</v>
      </c>
      <c r="H65" s="166">
        <f>VLOOKUP(F65,POBLACIÓN_2018!$E$5:$G$129,3,FALSE)</f>
        <v>12158</v>
      </c>
      <c r="I65" s="167">
        <f>VLOOKUP(F65,'PIB Municipios 2018'!$F$8:$AQ$132,37,FALSE)</f>
        <v>157.2121034051759</v>
      </c>
      <c r="J65" s="168">
        <f t="shared" si="0"/>
        <v>12930.753693467339</v>
      </c>
      <c r="K65" s="169">
        <f t="shared" si="1"/>
        <v>4.1116238392944968</v>
      </c>
      <c r="L65" s="184">
        <f t="shared" si="2"/>
        <v>1.6991001986349417E-2</v>
      </c>
      <c r="M65" s="184">
        <f t="shared" si="3"/>
        <v>4.2556165194851218E-3</v>
      </c>
      <c r="N65" s="184">
        <f t="shared" si="4"/>
        <v>2.2623750339163542E-3</v>
      </c>
    </row>
    <row r="66" spans="1:14" x14ac:dyDescent="0.3">
      <c r="A66" s="79" t="s">
        <v>16</v>
      </c>
      <c r="B66" s="73" t="s">
        <v>6</v>
      </c>
      <c r="C66" s="133" t="s">
        <v>57</v>
      </c>
      <c r="D66" s="110" t="s">
        <v>33</v>
      </c>
      <c r="E66" s="225" t="s">
        <v>478</v>
      </c>
      <c r="F66" s="134" t="s">
        <v>129</v>
      </c>
      <c r="G66" s="109" t="s">
        <v>255</v>
      </c>
      <c r="H66" s="166">
        <f>VLOOKUP(F66,POBLACIÓN_2018!$E$5:$G$129,3,FALSE)</f>
        <v>5544</v>
      </c>
      <c r="I66" s="167">
        <f>VLOOKUP(F66,'PIB Municipios 2018'!$F$8:$AQ$132,37,FALSE)</f>
        <v>75.855167083888105</v>
      </c>
      <c r="J66" s="168">
        <f t="shared" si="0"/>
        <v>13682.389445145762</v>
      </c>
      <c r="K66" s="169">
        <f t="shared" si="1"/>
        <v>4.1361619476928819</v>
      </c>
      <c r="L66" s="184">
        <f t="shared" si="2"/>
        <v>1.1196058577138226E-2</v>
      </c>
      <c r="M66" s="184">
        <f t="shared" si="3"/>
        <v>1.6562440321073355E-3</v>
      </c>
      <c r="N66" s="184">
        <f t="shared" si="4"/>
        <v>5.3021150232719161E-4</v>
      </c>
    </row>
    <row r="67" spans="1:14" x14ac:dyDescent="0.3">
      <c r="A67" s="79" t="s">
        <v>16</v>
      </c>
      <c r="B67" s="73" t="s">
        <v>6</v>
      </c>
      <c r="C67" s="133" t="s">
        <v>57</v>
      </c>
      <c r="D67" s="110" t="s">
        <v>33</v>
      </c>
      <c r="E67" s="225" t="s">
        <v>478</v>
      </c>
      <c r="F67" s="134" t="s">
        <v>130</v>
      </c>
      <c r="G67" s="109" t="s">
        <v>256</v>
      </c>
      <c r="H67" s="166">
        <f>VLOOKUP(F67,POBLACIÓN_2018!$E$5:$G$129,3,FALSE)</f>
        <v>5451</v>
      </c>
      <c r="I67" s="167">
        <f>VLOOKUP(F67,'PIB Municipios 2018'!$F$8:$AQ$132,37,FALSE)</f>
        <v>96.739847644454301</v>
      </c>
      <c r="J67" s="168">
        <f t="shared" si="0"/>
        <v>17747.174398175433</v>
      </c>
      <c r="K67" s="169">
        <f t="shared" si="1"/>
        <v>4.2491292170550796</v>
      </c>
      <c r="L67" s="184">
        <f t="shared" si="2"/>
        <v>5.1206046547423777E-5</v>
      </c>
      <c r="M67" s="184">
        <f t="shared" si="3"/>
        <v>5.2229949891153633E-3</v>
      </c>
      <c r="N67" s="184">
        <f t="shared" si="4"/>
        <v>8.0893740222546754E-3</v>
      </c>
    </row>
    <row r="68" spans="1:14" x14ac:dyDescent="0.3">
      <c r="A68" s="79" t="s">
        <v>16</v>
      </c>
      <c r="B68" s="73" t="s">
        <v>6</v>
      </c>
      <c r="C68" s="133" t="s">
        <v>57</v>
      </c>
      <c r="D68" s="110" t="s">
        <v>33</v>
      </c>
      <c r="E68" s="225" t="s">
        <v>478</v>
      </c>
      <c r="F68" s="134" t="s">
        <v>131</v>
      </c>
      <c r="G68" s="109" t="s">
        <v>257</v>
      </c>
      <c r="H68" s="166">
        <f>VLOOKUP(F68,POBLACIÓN_2018!$E$5:$G$129,3,FALSE)</f>
        <v>10028</v>
      </c>
      <c r="I68" s="167">
        <f>VLOOKUP(F68,'PIB Municipios 2018'!$F$8:$AQ$132,37,FALSE)</f>
        <v>123.57427923538947</v>
      </c>
      <c r="J68" s="168">
        <f t="shared" si="0"/>
        <v>12322.923737075136</v>
      </c>
      <c r="K68" s="169">
        <f t="shared" si="1"/>
        <v>4.0907137607695088</v>
      </c>
      <c r="L68" s="184">
        <f t="shared" si="2"/>
        <v>2.2879471509518894E-2</v>
      </c>
      <c r="M68" s="184">
        <f t="shared" si="3"/>
        <v>7.420989468833023E-3</v>
      </c>
      <c r="N68" s="184">
        <f t="shared" si="4"/>
        <v>4.6887583648017976E-3</v>
      </c>
    </row>
    <row r="69" spans="1:14" x14ac:dyDescent="0.3">
      <c r="A69" s="79" t="s">
        <v>16</v>
      </c>
      <c r="B69" s="73" t="s">
        <v>6</v>
      </c>
      <c r="C69" s="133" t="s">
        <v>57</v>
      </c>
      <c r="D69" s="110" t="s">
        <v>33</v>
      </c>
      <c r="E69" s="225" t="s">
        <v>478</v>
      </c>
      <c r="F69" s="134" t="s">
        <v>132</v>
      </c>
      <c r="G69" s="109" t="s">
        <v>258</v>
      </c>
      <c r="H69" s="166">
        <f>VLOOKUP(F69,POBLACIÓN_2018!$E$5:$G$129,3,FALSE)</f>
        <v>3127</v>
      </c>
      <c r="I69" s="167">
        <f>VLOOKUP(F69,'PIB Municipios 2018'!$F$8:$AQ$132,37,FALSE)</f>
        <v>42.51005063190005</v>
      </c>
      <c r="J69" s="168">
        <f t="shared" si="0"/>
        <v>13594.515712152239</v>
      </c>
      <c r="K69" s="169">
        <f t="shared" si="1"/>
        <v>4.1333637409940485</v>
      </c>
      <c r="L69" s="184">
        <f t="shared" si="2"/>
        <v>1.1796053038603744E-2</v>
      </c>
      <c r="M69" s="184">
        <f t="shared" si="3"/>
        <v>1.891831106707607E-3</v>
      </c>
      <c r="N69" s="184">
        <f t="shared" si="4"/>
        <v>6.6690627969008521E-4</v>
      </c>
    </row>
    <row r="70" spans="1:14" x14ac:dyDescent="0.3">
      <c r="A70" s="79" t="s">
        <v>16</v>
      </c>
      <c r="B70" s="73" t="s">
        <v>6</v>
      </c>
      <c r="C70" s="133" t="s">
        <v>57</v>
      </c>
      <c r="D70" s="110" t="s">
        <v>33</v>
      </c>
      <c r="E70" s="225" t="s">
        <v>478</v>
      </c>
      <c r="F70" s="134" t="s">
        <v>133</v>
      </c>
      <c r="G70" s="109" t="s">
        <v>259</v>
      </c>
      <c r="H70" s="166">
        <f>VLOOKUP(F70,POBLACIÓN_2018!$E$5:$G$129,3,FALSE)</f>
        <v>9032</v>
      </c>
      <c r="I70" s="167">
        <f>VLOOKUP(F70,'PIB Municipios 2018'!$F$8:$AQ$132,37,FALSE)</f>
        <v>121.30226033530084</v>
      </c>
      <c r="J70" s="168">
        <f t="shared" si="0"/>
        <v>13430.276830746328</v>
      </c>
      <c r="K70" s="169">
        <f t="shared" si="1"/>
        <v>4.1280849646289886</v>
      </c>
      <c r="L70" s="184">
        <f t="shared" si="2"/>
        <v>1.2970570477903591E-2</v>
      </c>
      <c r="M70" s="184">
        <f t="shared" si="3"/>
        <v>2.3788992943708834E-3</v>
      </c>
      <c r="N70" s="184">
        <f t="shared" si="4"/>
        <v>9.6741558249300523E-4</v>
      </c>
    </row>
    <row r="71" spans="1:14" x14ac:dyDescent="0.3">
      <c r="A71" s="79" t="s">
        <v>16</v>
      </c>
      <c r="B71" s="73" t="s">
        <v>6</v>
      </c>
      <c r="C71" s="133" t="s">
        <v>57</v>
      </c>
      <c r="D71" s="110" t="s">
        <v>33</v>
      </c>
      <c r="E71" s="225" t="s">
        <v>478</v>
      </c>
      <c r="F71" s="134" t="s">
        <v>134</v>
      </c>
      <c r="G71" s="109" t="s">
        <v>260</v>
      </c>
      <c r="H71" s="166">
        <f>VLOOKUP(F71,POBLACIÓN_2018!$E$5:$G$129,3,FALSE)</f>
        <v>15361</v>
      </c>
      <c r="I71" s="167">
        <f>VLOOKUP(F71,'PIB Municipios 2018'!$F$8:$AQ$132,37,FALSE)</f>
        <v>269.13623525893138</v>
      </c>
      <c r="J71" s="168">
        <f t="shared" ref="J71:J131" si="13">(I71/H71)*1000000</f>
        <v>17520.749642531824</v>
      </c>
      <c r="K71" s="169">
        <f t="shared" ref="K71:K131" si="14">LOG(J71)</f>
        <v>4.243552683946791</v>
      </c>
      <c r="L71" s="184">
        <f t="shared" ref="L71:L130" si="15">(K71-AVERAGE($K$6:$K$130))^2</f>
        <v>2.4942103557182748E-6</v>
      </c>
      <c r="M71" s="184">
        <f t="shared" ref="M71:M130" si="16">(K71-AVERAGEIF($C$6:$C$130,C71,$K$6:$K$130))^2</f>
        <v>4.4480573674567864E-3</v>
      </c>
      <c r="N71" s="184">
        <f t="shared" ref="N71:N130" si="17">(K71-AVERAGEIF($A$6:$A$130,A71,$K$6:$K$130))^2</f>
        <v>7.1173544016398145E-3</v>
      </c>
    </row>
    <row r="72" spans="1:14" x14ac:dyDescent="0.3">
      <c r="A72" s="79" t="s">
        <v>16</v>
      </c>
      <c r="B72" s="73" t="s">
        <v>6</v>
      </c>
      <c r="C72" s="133" t="s">
        <v>57</v>
      </c>
      <c r="D72" s="110" t="s">
        <v>33</v>
      </c>
      <c r="E72" s="225" t="s">
        <v>478</v>
      </c>
      <c r="F72" s="134" t="s">
        <v>135</v>
      </c>
      <c r="G72" s="109" t="s">
        <v>261</v>
      </c>
      <c r="H72" s="166">
        <f>VLOOKUP(F72,POBLACIÓN_2018!$E$5:$G$129,3,FALSE)</f>
        <v>26164</v>
      </c>
      <c r="I72" s="167">
        <f>VLOOKUP(F72,'PIB Municipios 2018'!$F$8:$AQ$132,37,FALSE)</f>
        <v>465.16686651060439</v>
      </c>
      <c r="J72" s="168">
        <f t="shared" si="13"/>
        <v>17778.889562398883</v>
      </c>
      <c r="K72" s="169">
        <f t="shared" si="14"/>
        <v>4.2499046322257135</v>
      </c>
      <c r="L72" s="184">
        <f t="shared" si="15"/>
        <v>6.2904809071406367E-5</v>
      </c>
      <c r="M72" s="184">
        <f t="shared" si="16"/>
        <v>5.3356752181565074E-3</v>
      </c>
      <c r="N72" s="184">
        <f t="shared" si="17"/>
        <v>8.2294584411180573E-3</v>
      </c>
    </row>
    <row r="73" spans="1:14" x14ac:dyDescent="0.3">
      <c r="A73" s="79" t="s">
        <v>16</v>
      </c>
      <c r="B73" s="73" t="s">
        <v>6</v>
      </c>
      <c r="C73" s="133" t="s">
        <v>57</v>
      </c>
      <c r="D73" s="110" t="s">
        <v>33</v>
      </c>
      <c r="E73" s="225" t="s">
        <v>478</v>
      </c>
      <c r="F73" s="134" t="s">
        <v>136</v>
      </c>
      <c r="G73" s="109" t="s">
        <v>262</v>
      </c>
      <c r="H73" s="166">
        <f>VLOOKUP(F73,POBLACIÓN_2018!$E$5:$G$129,3,FALSE)</f>
        <v>15053</v>
      </c>
      <c r="I73" s="167">
        <f>VLOOKUP(F73,'PIB Municipios 2018'!$F$8:$AQ$132,37,FALSE)</f>
        <v>201.04642325940827</v>
      </c>
      <c r="J73" s="168">
        <f t="shared" si="13"/>
        <v>13355.904023079005</v>
      </c>
      <c r="K73" s="169">
        <f t="shared" si="14"/>
        <v>4.1256732895080486</v>
      </c>
      <c r="L73" s="184">
        <f t="shared" si="15"/>
        <v>1.3525710356266358E-2</v>
      </c>
      <c r="M73" s="184">
        <f t="shared" si="16"/>
        <v>2.6199693689711069E-3</v>
      </c>
      <c r="N73" s="184">
        <f t="shared" si="17"/>
        <v>1.1232538931211773E-3</v>
      </c>
    </row>
    <row r="74" spans="1:14" x14ac:dyDescent="0.3">
      <c r="A74" s="77" t="s">
        <v>17</v>
      </c>
      <c r="B74" s="73" t="s">
        <v>7</v>
      </c>
      <c r="C74" s="132" t="s">
        <v>58</v>
      </c>
      <c r="D74" s="110" t="s">
        <v>34</v>
      </c>
      <c r="E74" s="225" t="s">
        <v>478</v>
      </c>
      <c r="F74" s="134" t="s">
        <v>137</v>
      </c>
      <c r="G74" s="109" t="s">
        <v>263</v>
      </c>
      <c r="H74" s="166">
        <f>VLOOKUP(F74,POBLACIÓN_2018!$E$5:$G$129,3,FALSE)</f>
        <v>20367</v>
      </c>
      <c r="I74" s="167">
        <f>VLOOKUP(F74,'PIB Municipios 2018'!$F$8:$AQ$132,37,FALSE)</f>
        <v>334.50969419692768</v>
      </c>
      <c r="J74" s="168">
        <f t="shared" si="13"/>
        <v>16424.102430251271</v>
      </c>
      <c r="K74" s="169">
        <f t="shared" si="14"/>
        <v>4.215481644883857</v>
      </c>
      <c r="L74" s="184">
        <f t="shared" si="15"/>
        <v>7.0181187179610904E-4</v>
      </c>
      <c r="M74" s="184">
        <f t="shared" si="16"/>
        <v>1.8319481241030569E-4</v>
      </c>
      <c r="N74" s="184">
        <f t="shared" si="17"/>
        <v>1.4997432897190959E-3</v>
      </c>
    </row>
    <row r="75" spans="1:14" x14ac:dyDescent="0.3">
      <c r="A75" s="77" t="s">
        <v>17</v>
      </c>
      <c r="B75" s="73" t="s">
        <v>7</v>
      </c>
      <c r="C75" s="132" t="s">
        <v>58</v>
      </c>
      <c r="D75" s="110" t="s">
        <v>34</v>
      </c>
      <c r="E75" s="225" t="s">
        <v>481</v>
      </c>
      <c r="F75" s="134" t="s">
        <v>138</v>
      </c>
      <c r="G75" s="109" t="s">
        <v>264</v>
      </c>
      <c r="H75" s="166">
        <f>VLOOKUP(F75,POBLACIÓN_2018!$E$5:$G$129,3,FALSE)</f>
        <v>7689</v>
      </c>
      <c r="I75" s="167">
        <f>VLOOKUP(F75,'PIB Municipios 2018'!$F$8:$AQ$132,37,FALSE)</f>
        <v>101.36280354912601</v>
      </c>
      <c r="J75" s="168">
        <f t="shared" si="13"/>
        <v>13182.833079610615</v>
      </c>
      <c r="K75" s="169">
        <f t="shared" si="14"/>
        <v>4.1200087530973368</v>
      </c>
      <c r="L75" s="184">
        <f t="shared" si="15"/>
        <v>1.4875369489623133E-2</v>
      </c>
      <c r="M75" s="184">
        <f t="shared" si="16"/>
        <v>1.1882709095038E-2</v>
      </c>
      <c r="N75" s="184">
        <f t="shared" si="17"/>
        <v>1.8009481910415025E-2</v>
      </c>
    </row>
    <row r="76" spans="1:14" x14ac:dyDescent="0.3">
      <c r="A76" s="77" t="s">
        <v>17</v>
      </c>
      <c r="B76" s="73" t="s">
        <v>7</v>
      </c>
      <c r="C76" s="132" t="s">
        <v>58</v>
      </c>
      <c r="D76" s="110" t="s">
        <v>34</v>
      </c>
      <c r="E76" s="225" t="s">
        <v>481</v>
      </c>
      <c r="F76" s="134" t="s">
        <v>139</v>
      </c>
      <c r="G76" s="109" t="s">
        <v>265</v>
      </c>
      <c r="H76" s="166">
        <f>VLOOKUP(F76,POBLACIÓN_2018!$E$5:$G$129,3,FALSE)</f>
        <v>10153</v>
      </c>
      <c r="I76" s="167">
        <f>VLOOKUP(F76,'PIB Municipios 2018'!$F$8:$AQ$132,37,FALSE)</f>
        <v>149.22035884365246</v>
      </c>
      <c r="J76" s="168">
        <f t="shared" si="13"/>
        <v>14697.169195671473</v>
      </c>
      <c r="K76" s="169">
        <f t="shared" si="14"/>
        <v>4.1672336938578001</v>
      </c>
      <c r="L76" s="184">
        <f t="shared" si="15"/>
        <v>5.5860202398150512E-3</v>
      </c>
      <c r="M76" s="184">
        <f t="shared" si="16"/>
        <v>3.8171265894577644E-3</v>
      </c>
      <c r="N76" s="184">
        <f t="shared" si="17"/>
        <v>7.5645584719367673E-3</v>
      </c>
    </row>
    <row r="77" spans="1:14" x14ac:dyDescent="0.3">
      <c r="A77" s="77" t="s">
        <v>17</v>
      </c>
      <c r="B77" s="73" t="s">
        <v>7</v>
      </c>
      <c r="C77" s="132" t="s">
        <v>58</v>
      </c>
      <c r="D77" s="110" t="s">
        <v>34</v>
      </c>
      <c r="E77" s="225" t="s">
        <v>481</v>
      </c>
      <c r="F77" s="134" t="s">
        <v>140</v>
      </c>
      <c r="G77" s="109" t="s">
        <v>266</v>
      </c>
      <c r="H77" s="166">
        <f>VLOOKUP(F77,POBLACIÓN_2018!$E$5:$G$129,3,FALSE)</f>
        <v>36321</v>
      </c>
      <c r="I77" s="167">
        <f>VLOOKUP(F77,'PIB Municipios 2018'!$F$8:$AQ$132,37,FALSE)</f>
        <v>940.80599488284577</v>
      </c>
      <c r="J77" s="168">
        <f t="shared" si="13"/>
        <v>25902.535582248445</v>
      </c>
      <c r="K77" s="169">
        <f t="shared" si="14"/>
        <v>4.4133422789646417</v>
      </c>
      <c r="L77" s="184">
        <f t="shared" si="15"/>
        <v>2.9367300552269961E-2</v>
      </c>
      <c r="M77" s="184">
        <f t="shared" si="16"/>
        <v>3.3975958616596219E-2</v>
      </c>
      <c r="N77" s="184">
        <f t="shared" si="17"/>
        <v>2.5323666517365753E-2</v>
      </c>
    </row>
    <row r="78" spans="1:14" x14ac:dyDescent="0.3">
      <c r="A78" s="77" t="s">
        <v>17</v>
      </c>
      <c r="B78" s="73" t="s">
        <v>7</v>
      </c>
      <c r="C78" s="132" t="s">
        <v>59</v>
      </c>
      <c r="D78" s="110" t="s">
        <v>35</v>
      </c>
      <c r="E78" s="225" t="s">
        <v>482</v>
      </c>
      <c r="F78" s="134" t="s">
        <v>141</v>
      </c>
      <c r="G78" s="109" t="s">
        <v>267</v>
      </c>
      <c r="H78" s="166">
        <f>VLOOKUP(F78,POBLACIÓN_2018!$E$5:$G$129,3,FALSE)</f>
        <v>4657</v>
      </c>
      <c r="I78" s="167">
        <f>VLOOKUP(F78,'PIB Municipios 2018'!$F$8:$AQ$132,37,FALSE)</f>
        <v>73.682565034788112</v>
      </c>
      <c r="J78" s="168">
        <f t="shared" si="13"/>
        <v>15821.895004249111</v>
      </c>
      <c r="K78" s="169">
        <f t="shared" si="14"/>
        <v>4.1992584981630134</v>
      </c>
      <c r="L78" s="184">
        <f t="shared" si="15"/>
        <v>1.8245608761265316E-3</v>
      </c>
      <c r="M78" s="184">
        <f t="shared" si="16"/>
        <v>1.8462705501660327E-2</v>
      </c>
      <c r="N78" s="184">
        <f t="shared" si="17"/>
        <v>3.0194657853389161E-3</v>
      </c>
    </row>
    <row r="79" spans="1:14" x14ac:dyDescent="0.3">
      <c r="A79" s="77" t="s">
        <v>17</v>
      </c>
      <c r="B79" s="73" t="s">
        <v>7</v>
      </c>
      <c r="C79" s="132" t="s">
        <v>59</v>
      </c>
      <c r="D79" s="110" t="s">
        <v>35</v>
      </c>
      <c r="E79" s="225" t="s">
        <v>482</v>
      </c>
      <c r="F79" s="134" t="s">
        <v>142</v>
      </c>
      <c r="G79" s="109" t="s">
        <v>268</v>
      </c>
      <c r="H79" s="166">
        <f>VLOOKUP(F79,POBLACIÓN_2018!$E$5:$G$129,3,FALSE)</f>
        <v>4797</v>
      </c>
      <c r="I79" s="167">
        <f>VLOOKUP(F79,'PIB Municipios 2018'!$F$8:$AQ$132,37,FALSE)</f>
        <v>70.07816333669561</v>
      </c>
      <c r="J79" s="168">
        <f t="shared" si="13"/>
        <v>14608.747829204838</v>
      </c>
      <c r="K79" s="169">
        <f t="shared" si="14"/>
        <v>4.1646129925138924</v>
      </c>
      <c r="L79" s="184">
        <f t="shared" si="15"/>
        <v>5.9846290915838906E-3</v>
      </c>
      <c r="M79" s="184">
        <f t="shared" si="16"/>
        <v>2.9078108627098188E-2</v>
      </c>
      <c r="N79" s="184">
        <f t="shared" si="17"/>
        <v>8.0272947695100138E-3</v>
      </c>
    </row>
    <row r="80" spans="1:14" x14ac:dyDescent="0.3">
      <c r="A80" s="77" t="s">
        <v>17</v>
      </c>
      <c r="B80" s="73" t="s">
        <v>7</v>
      </c>
      <c r="C80" s="132" t="s">
        <v>59</v>
      </c>
      <c r="D80" s="110" t="s">
        <v>35</v>
      </c>
      <c r="E80" s="225" t="s">
        <v>482</v>
      </c>
      <c r="F80" s="134" t="s">
        <v>143</v>
      </c>
      <c r="G80" s="109" t="s">
        <v>269</v>
      </c>
      <c r="H80" s="166">
        <f>VLOOKUP(F80,POBLACIÓN_2018!$E$5:$G$129,3,FALSE)</f>
        <v>21049</v>
      </c>
      <c r="I80" s="167">
        <f>VLOOKUP(F80,'PIB Municipios 2018'!$F$8:$AQ$132,37,FALSE)</f>
        <v>387.27244245365921</v>
      </c>
      <c r="J80" s="168">
        <f t="shared" si="13"/>
        <v>18398.614777597948</v>
      </c>
      <c r="K80" s="169">
        <f t="shared" si="14"/>
        <v>4.2647851264284649</v>
      </c>
      <c r="L80" s="184">
        <f t="shared" si="15"/>
        <v>5.203759108826099E-4</v>
      </c>
      <c r="M80" s="184">
        <f t="shared" si="16"/>
        <v>4.9492505878331958E-3</v>
      </c>
      <c r="N80" s="184">
        <f t="shared" si="17"/>
        <v>1.1187213233789015E-4</v>
      </c>
    </row>
    <row r="81" spans="1:14" x14ac:dyDescent="0.3">
      <c r="A81" s="77" t="s">
        <v>17</v>
      </c>
      <c r="B81" s="73" t="s">
        <v>7</v>
      </c>
      <c r="C81" s="132" t="s">
        <v>59</v>
      </c>
      <c r="D81" s="110" t="s">
        <v>35</v>
      </c>
      <c r="E81" s="225" t="s">
        <v>482</v>
      </c>
      <c r="F81" s="134" t="s">
        <v>144</v>
      </c>
      <c r="G81" s="109" t="s">
        <v>270</v>
      </c>
      <c r="H81" s="166">
        <f>VLOOKUP(F81,POBLACIÓN_2018!$E$5:$G$129,3,FALSE)</f>
        <v>8363</v>
      </c>
      <c r="I81" s="167">
        <f>VLOOKUP(F81,'PIB Municipios 2018'!$F$8:$AQ$132,37,FALSE)</f>
        <v>152.04901912961321</v>
      </c>
      <c r="J81" s="168">
        <f t="shared" si="13"/>
        <v>18181.157375297527</v>
      </c>
      <c r="K81" s="169">
        <f t="shared" si="14"/>
        <v>4.2596215260645129</v>
      </c>
      <c r="L81" s="184">
        <f t="shared" si="15"/>
        <v>3.1145716454881377E-4</v>
      </c>
      <c r="M81" s="184">
        <f t="shared" si="16"/>
        <v>5.7024413291827591E-3</v>
      </c>
      <c r="N81" s="184">
        <f t="shared" si="17"/>
        <v>2.9304487881733263E-5</v>
      </c>
    </row>
    <row r="82" spans="1:14" x14ac:dyDescent="0.3">
      <c r="A82" s="77" t="s">
        <v>17</v>
      </c>
      <c r="B82" s="73" t="s">
        <v>7</v>
      </c>
      <c r="C82" s="132" t="s">
        <v>59</v>
      </c>
      <c r="D82" s="110" t="s">
        <v>35</v>
      </c>
      <c r="E82" s="225" t="s">
        <v>482</v>
      </c>
      <c r="F82" s="134" t="s">
        <v>145</v>
      </c>
      <c r="G82" s="109" t="s">
        <v>271</v>
      </c>
      <c r="H82" s="166">
        <f>VLOOKUP(F82,POBLACIÓN_2018!$E$5:$G$129,3,FALSE)</f>
        <v>10117</v>
      </c>
      <c r="I82" s="167">
        <f>VLOOKUP(F82,'PIB Municipios 2018'!$F$8:$AQ$132,37,FALSE)</f>
        <v>131.30906107460549</v>
      </c>
      <c r="J82" s="168">
        <f t="shared" si="13"/>
        <v>12979.051208323168</v>
      </c>
      <c r="K82" s="169">
        <f t="shared" si="14"/>
        <v>4.113242945927345</v>
      </c>
      <c r="L82" s="184">
        <f t="shared" si="15"/>
        <v>1.6571523890384219E-2</v>
      </c>
      <c r="M82" s="184">
        <f t="shared" si="16"/>
        <v>4.9236543769858747E-2</v>
      </c>
      <c r="N82" s="184">
        <f t="shared" si="17"/>
        <v>1.9871192731263945E-2</v>
      </c>
    </row>
    <row r="83" spans="1:14" x14ac:dyDescent="0.3">
      <c r="A83" s="77" t="s">
        <v>17</v>
      </c>
      <c r="B83" s="73" t="s">
        <v>7</v>
      </c>
      <c r="C83" s="132" t="s">
        <v>59</v>
      </c>
      <c r="D83" s="110" t="s">
        <v>35</v>
      </c>
      <c r="E83" s="225" t="s">
        <v>482</v>
      </c>
      <c r="F83" s="134" t="s">
        <v>146</v>
      </c>
      <c r="G83" s="109" t="s">
        <v>272</v>
      </c>
      <c r="H83" s="166">
        <f>VLOOKUP(F83,POBLACIÓN_2018!$E$5:$G$129,3,FALSE)</f>
        <v>16247</v>
      </c>
      <c r="I83" s="167">
        <f>VLOOKUP(F83,'PIB Municipios 2018'!$F$8:$AQ$132,37,FALSE)</f>
        <v>1151.5613888392882</v>
      </c>
      <c r="J83" s="168">
        <f t="shared" si="13"/>
        <v>70878.401479613967</v>
      </c>
      <c r="K83" s="169">
        <f t="shared" si="14"/>
        <v>4.8505139143472329</v>
      </c>
      <c r="L83" s="184">
        <f t="shared" si="15"/>
        <v>0.37032158556539574</v>
      </c>
      <c r="M83" s="184">
        <f t="shared" si="16"/>
        <v>0.2656143566817244</v>
      </c>
      <c r="N83" s="184">
        <f t="shared" si="17"/>
        <v>0.35558054779145304</v>
      </c>
    </row>
    <row r="84" spans="1:14" x14ac:dyDescent="0.3">
      <c r="A84" s="77" t="s">
        <v>17</v>
      </c>
      <c r="B84" s="73" t="s">
        <v>7</v>
      </c>
      <c r="C84" s="132" t="s">
        <v>59</v>
      </c>
      <c r="D84" s="110" t="s">
        <v>35</v>
      </c>
      <c r="E84" s="225" t="s">
        <v>482</v>
      </c>
      <c r="F84" s="134" t="s">
        <v>147</v>
      </c>
      <c r="G84" s="109" t="s">
        <v>273</v>
      </c>
      <c r="H84" s="166">
        <f>VLOOKUP(F84,POBLACIÓN_2018!$E$5:$G$129,3,FALSE)</f>
        <v>15698</v>
      </c>
      <c r="I84" s="167">
        <f>VLOOKUP(F84,'PIB Municipios 2018'!$F$8:$AQ$132,37,FALSE)</f>
        <v>489.51001187480603</v>
      </c>
      <c r="J84" s="168">
        <f t="shared" si="13"/>
        <v>31182.953998904701</v>
      </c>
      <c r="K84" s="169">
        <f t="shared" si="14"/>
        <v>4.4939172540425707</v>
      </c>
      <c r="L84" s="184">
        <f t="shared" si="15"/>
        <v>6.3475717167043838E-2</v>
      </c>
      <c r="M84" s="184">
        <f t="shared" si="16"/>
        <v>2.5211474954157095E-2</v>
      </c>
      <c r="N84" s="184">
        <f t="shared" si="17"/>
        <v>5.7460447806537487E-2</v>
      </c>
    </row>
    <row r="85" spans="1:14" x14ac:dyDescent="0.3">
      <c r="A85" s="77" t="s">
        <v>17</v>
      </c>
      <c r="B85" s="73" t="s">
        <v>7</v>
      </c>
      <c r="C85" s="132" t="s">
        <v>60</v>
      </c>
      <c r="D85" s="110" t="s">
        <v>36</v>
      </c>
      <c r="E85" s="225" t="s">
        <v>482</v>
      </c>
      <c r="F85" s="134" t="s">
        <v>148</v>
      </c>
      <c r="G85" s="109" t="s">
        <v>274</v>
      </c>
      <c r="H85" s="166">
        <f>VLOOKUP(F85,POBLACIÓN_2018!$E$5:$G$129,3,FALSE)</f>
        <v>15444</v>
      </c>
      <c r="I85" s="167">
        <f>VLOOKUP(F85,'PIB Municipios 2018'!$F$8:$AQ$132,37,FALSE)</f>
        <v>254.96485691447413</v>
      </c>
      <c r="J85" s="168">
        <f t="shared" si="13"/>
        <v>16508.990994203192</v>
      </c>
      <c r="K85" s="169">
        <f t="shared" si="14"/>
        <v>4.217720530619502</v>
      </c>
      <c r="L85" s="184">
        <f t="shared" si="15"/>
        <v>5.8820055873026278E-4</v>
      </c>
      <c r="M85" s="184">
        <f t="shared" si="16"/>
        <v>4.197860163530508E-3</v>
      </c>
      <c r="N85" s="184">
        <f t="shared" si="17"/>
        <v>1.3313473961787893E-3</v>
      </c>
    </row>
    <row r="86" spans="1:14" x14ac:dyDescent="0.3">
      <c r="A86" s="77" t="s">
        <v>17</v>
      </c>
      <c r="B86" s="73" t="s">
        <v>7</v>
      </c>
      <c r="C86" s="132" t="s">
        <v>60</v>
      </c>
      <c r="D86" s="110" t="s">
        <v>36</v>
      </c>
      <c r="E86" s="225" t="s">
        <v>482</v>
      </c>
      <c r="F86" s="134" t="s">
        <v>149</v>
      </c>
      <c r="G86" s="109" t="s">
        <v>275</v>
      </c>
      <c r="H86" s="166">
        <f>VLOOKUP(F86,POBLACIÓN_2018!$E$5:$G$129,3,FALSE)</f>
        <v>5648</v>
      </c>
      <c r="I86" s="167">
        <f>VLOOKUP(F86,'PIB Municipios 2018'!$F$8:$AQ$132,37,FALSE)</f>
        <v>76.095132927135637</v>
      </c>
      <c r="J86" s="168">
        <f t="shared" si="13"/>
        <v>13472.934300130248</v>
      </c>
      <c r="K86" s="169">
        <f t="shared" si="14"/>
        <v>4.1294621919793295</v>
      </c>
      <c r="L86" s="184">
        <f t="shared" si="15"/>
        <v>1.2658766760202904E-2</v>
      </c>
      <c r="M86" s="184">
        <f t="shared" si="16"/>
        <v>5.5072087890282724E-4</v>
      </c>
      <c r="N86" s="184">
        <f t="shared" si="17"/>
        <v>1.5561557557499031E-2</v>
      </c>
    </row>
    <row r="87" spans="1:14" x14ac:dyDescent="0.3">
      <c r="A87" s="77" t="s">
        <v>17</v>
      </c>
      <c r="B87" s="73" t="s">
        <v>7</v>
      </c>
      <c r="C87" s="132" t="s">
        <v>60</v>
      </c>
      <c r="D87" s="110" t="s">
        <v>36</v>
      </c>
      <c r="E87" s="225" t="s">
        <v>482</v>
      </c>
      <c r="F87" s="134" t="s">
        <v>150</v>
      </c>
      <c r="G87" s="109" t="s">
        <v>276</v>
      </c>
      <c r="H87" s="166">
        <f>VLOOKUP(F87,POBLACIÓN_2018!$E$5:$G$129,3,FALSE)</f>
        <v>12995</v>
      </c>
      <c r="I87" s="167">
        <f>VLOOKUP(F87,'PIB Municipios 2018'!$F$8:$AQ$132,37,FALSE)</f>
        <v>168.02831258992501</v>
      </c>
      <c r="J87" s="168">
        <f t="shared" si="13"/>
        <v>12930.227979217007</v>
      </c>
      <c r="K87" s="169">
        <f t="shared" si="14"/>
        <v>4.1116061822077787</v>
      </c>
      <c r="L87" s="184">
        <f t="shared" si="15"/>
        <v>1.699560548430484E-2</v>
      </c>
      <c r="M87" s="184">
        <f t="shared" si="16"/>
        <v>1.7076277453432274E-3</v>
      </c>
      <c r="N87" s="184">
        <f t="shared" si="17"/>
        <v>2.0335325236351953E-2</v>
      </c>
    </row>
    <row r="88" spans="1:14" x14ac:dyDescent="0.3">
      <c r="A88" s="77" t="s">
        <v>17</v>
      </c>
      <c r="B88" s="73" t="s">
        <v>7</v>
      </c>
      <c r="C88" s="132" t="s">
        <v>61</v>
      </c>
      <c r="D88" s="110" t="s">
        <v>37</v>
      </c>
      <c r="E88" s="225" t="s">
        <v>478</v>
      </c>
      <c r="F88" s="134" t="s">
        <v>151</v>
      </c>
      <c r="G88" s="109" t="s">
        <v>277</v>
      </c>
      <c r="H88" s="166">
        <f>VLOOKUP(F88,POBLACIÓN_2018!$E$5:$G$129,3,FALSE)</f>
        <v>59416</v>
      </c>
      <c r="I88" s="167">
        <f>VLOOKUP(F88,'PIB Municipios 2018'!$F$8:$AQ$132,37,FALSE)</f>
        <v>1022.0517491032127</v>
      </c>
      <c r="J88" s="168">
        <f t="shared" si="13"/>
        <v>17201.624968076154</v>
      </c>
      <c r="K88" s="169">
        <f t="shared" si="14"/>
        <v>4.2355694748921238</v>
      </c>
      <c r="L88" s="184">
        <f t="shared" si="15"/>
        <v>4.1009962517313905E-5</v>
      </c>
      <c r="M88" s="184">
        <f t="shared" si="16"/>
        <v>4.2321774749300852E-7</v>
      </c>
      <c r="N88" s="184">
        <f t="shared" si="17"/>
        <v>3.4740073496465379E-4</v>
      </c>
    </row>
    <row r="89" spans="1:14" x14ac:dyDescent="0.3">
      <c r="A89" s="77" t="s">
        <v>17</v>
      </c>
      <c r="B89" s="73" t="s">
        <v>7</v>
      </c>
      <c r="C89" s="132" t="s">
        <v>61</v>
      </c>
      <c r="D89" s="110" t="s">
        <v>37</v>
      </c>
      <c r="E89" s="225" t="s">
        <v>478</v>
      </c>
      <c r="F89" s="134" t="s">
        <v>152</v>
      </c>
      <c r="G89" s="109" t="s">
        <v>278</v>
      </c>
      <c r="H89" s="166">
        <f>VLOOKUP(F89,POBLACIÓN_2018!$E$5:$G$129,3,FALSE)</f>
        <v>23514</v>
      </c>
      <c r="I89" s="167">
        <f>VLOOKUP(F89,'PIB Municipios 2018'!$F$8:$AQ$132,37,FALSE)</f>
        <v>394.42703567608157</v>
      </c>
      <c r="J89" s="168">
        <f t="shared" si="13"/>
        <v>16774.136075362829</v>
      </c>
      <c r="K89" s="169">
        <f t="shared" si="14"/>
        <v>4.2246401617850227</v>
      </c>
      <c r="L89" s="184">
        <f t="shared" si="15"/>
        <v>3.0044035052792924E-4</v>
      </c>
      <c r="M89" s="184">
        <f t="shared" si="16"/>
        <v>1.3409327310029217E-4</v>
      </c>
      <c r="N89" s="184">
        <f t="shared" si="17"/>
        <v>8.7426676022723214E-4</v>
      </c>
    </row>
    <row r="90" spans="1:14" x14ac:dyDescent="0.3">
      <c r="A90" s="77" t="s">
        <v>17</v>
      </c>
      <c r="B90" s="73" t="s">
        <v>7</v>
      </c>
      <c r="C90" s="132" t="s">
        <v>61</v>
      </c>
      <c r="D90" s="110" t="s">
        <v>37</v>
      </c>
      <c r="E90" s="225" t="s">
        <v>478</v>
      </c>
      <c r="F90" s="134" t="s">
        <v>153</v>
      </c>
      <c r="G90" s="109" t="s">
        <v>279</v>
      </c>
      <c r="H90" s="166">
        <f>VLOOKUP(F90,POBLACIÓN_2018!$E$5:$G$129,3,FALSE)</f>
        <v>35422</v>
      </c>
      <c r="I90" s="167">
        <f>VLOOKUP(F90,'PIB Municipios 2018'!$F$8:$AQ$132,37,FALSE)</f>
        <v>627.5384710515375</v>
      </c>
      <c r="J90" s="168">
        <f t="shared" si="13"/>
        <v>17716.065469243338</v>
      </c>
      <c r="K90" s="169">
        <f t="shared" si="14"/>
        <v>4.2483672765392608</v>
      </c>
      <c r="L90" s="184">
        <f t="shared" si="15"/>
        <v>4.0881951008591908E-5</v>
      </c>
      <c r="M90" s="184">
        <f t="shared" si="16"/>
        <v>1.4755567692534993E-4</v>
      </c>
      <c r="N90" s="184">
        <f t="shared" si="17"/>
        <v>3.4115967364593772E-5</v>
      </c>
    </row>
    <row r="91" spans="1:14" x14ac:dyDescent="0.3">
      <c r="A91" s="77" t="s">
        <v>17</v>
      </c>
      <c r="B91" s="73" t="s">
        <v>7</v>
      </c>
      <c r="C91" s="132" t="s">
        <v>61</v>
      </c>
      <c r="D91" s="110" t="s">
        <v>37</v>
      </c>
      <c r="E91" s="225" t="s">
        <v>478</v>
      </c>
      <c r="F91" s="134" t="s">
        <v>154</v>
      </c>
      <c r="G91" s="109" t="s">
        <v>280</v>
      </c>
      <c r="H91" s="166">
        <f>VLOOKUP(F91,POBLACIÓN_2018!$E$5:$G$129,3,FALSE)</f>
        <v>55121</v>
      </c>
      <c r="I91" s="167">
        <f>VLOOKUP(F91,'PIB Municipios 2018'!$F$8:$AQ$132,37,FALSE)</f>
        <v>939.50586030552211</v>
      </c>
      <c r="J91" s="168">
        <f t="shared" si="13"/>
        <v>17044.426993442099</v>
      </c>
      <c r="K91" s="169">
        <f t="shared" si="14"/>
        <v>4.2315824055197835</v>
      </c>
      <c r="L91" s="184">
        <f t="shared" si="15"/>
        <v>1.079722888057637E-4</v>
      </c>
      <c r="M91" s="184">
        <f t="shared" si="16"/>
        <v>2.1507530872469681E-5</v>
      </c>
      <c r="N91" s="184">
        <f t="shared" si="17"/>
        <v>5.1192495081657584E-4</v>
      </c>
    </row>
    <row r="92" spans="1:14" x14ac:dyDescent="0.3">
      <c r="A92" s="77" t="s">
        <v>17</v>
      </c>
      <c r="B92" s="73" t="s">
        <v>7</v>
      </c>
      <c r="C92" s="132" t="s">
        <v>61</v>
      </c>
      <c r="D92" s="110" t="s">
        <v>37</v>
      </c>
      <c r="E92" s="225" t="s">
        <v>478</v>
      </c>
      <c r="F92" s="134" t="s">
        <v>155</v>
      </c>
      <c r="G92" s="109" t="s">
        <v>281</v>
      </c>
      <c r="H92" s="166">
        <f>VLOOKUP(F92,POBLACIÓN_2018!$E$5:$G$129,3,FALSE)</f>
        <v>64889</v>
      </c>
      <c r="I92" s="167">
        <f>VLOOKUP(F92,'PIB Municipios 2018'!$F$8:$AQ$132,37,FALSE)</f>
        <v>1008.8612306680941</v>
      </c>
      <c r="J92" s="168">
        <f t="shared" si="13"/>
        <v>15547.492343357026</v>
      </c>
      <c r="K92" s="169">
        <f t="shared" si="14"/>
        <v>4.1916603516094639</v>
      </c>
      <c r="L92" s="184">
        <f t="shared" si="15"/>
        <v>2.5314005263846898E-3</v>
      </c>
      <c r="M92" s="184">
        <f t="shared" si="16"/>
        <v>1.9855646505278898E-3</v>
      </c>
      <c r="N92" s="184">
        <f t="shared" si="17"/>
        <v>3.9122288459312567E-3</v>
      </c>
    </row>
    <row r="93" spans="1:14" x14ac:dyDescent="0.3">
      <c r="A93" s="77" t="s">
        <v>17</v>
      </c>
      <c r="B93" s="73" t="s">
        <v>7</v>
      </c>
      <c r="C93" s="132" t="s">
        <v>61</v>
      </c>
      <c r="D93" s="110" t="s">
        <v>37</v>
      </c>
      <c r="E93" s="225" t="s">
        <v>481</v>
      </c>
      <c r="F93" s="134" t="s">
        <v>156</v>
      </c>
      <c r="G93" s="109" t="s">
        <v>282</v>
      </c>
      <c r="H93" s="166">
        <f>VLOOKUP(F93,POBLACIÓN_2018!$E$5:$G$129,3,FALSE)</f>
        <v>21475</v>
      </c>
      <c r="I93" s="167">
        <f>VLOOKUP(F93,'PIB Municipios 2018'!$F$8:$AQ$132,37,FALSE)</f>
        <v>397.74183085516461</v>
      </c>
      <c r="J93" s="168">
        <f t="shared" si="13"/>
        <v>18521.156267993694</v>
      </c>
      <c r="K93" s="169">
        <f t="shared" si="14"/>
        <v>4.2676680960140629</v>
      </c>
      <c r="L93" s="184">
        <f t="shared" si="15"/>
        <v>6.602185839676085E-4</v>
      </c>
      <c r="M93" s="184">
        <f t="shared" si="16"/>
        <v>9.8898105909793737E-4</v>
      </c>
      <c r="N93" s="184">
        <f t="shared" si="17"/>
        <v>1.811697674367866E-4</v>
      </c>
    </row>
    <row r="94" spans="1:14" x14ac:dyDescent="0.3">
      <c r="A94" s="77" t="s">
        <v>17</v>
      </c>
      <c r="B94" s="73" t="s">
        <v>7</v>
      </c>
      <c r="C94" s="132" t="s">
        <v>61</v>
      </c>
      <c r="D94" s="110" t="s">
        <v>37</v>
      </c>
      <c r="E94" s="225" t="s">
        <v>482</v>
      </c>
      <c r="F94" s="134" t="s">
        <v>157</v>
      </c>
      <c r="G94" s="109" t="s">
        <v>283</v>
      </c>
      <c r="H94" s="166">
        <f>VLOOKUP(F94,POBLACIÓN_2018!$E$5:$G$129,3,FALSE)</f>
        <v>64645</v>
      </c>
      <c r="I94" s="167">
        <f>VLOOKUP(F94,'PIB Municipios 2018'!$F$8:$AQ$132,37,FALSE)</f>
        <v>1105.476359379315</v>
      </c>
      <c r="J94" s="168">
        <f t="shared" si="13"/>
        <v>17100.72487244667</v>
      </c>
      <c r="K94" s="169">
        <f t="shared" si="14"/>
        <v>4.233014519832591</v>
      </c>
      <c r="L94" s="184">
        <f t="shared" si="15"/>
        <v>8.0261122179788404E-5</v>
      </c>
      <c r="M94" s="184">
        <f t="shared" si="16"/>
        <v>1.0275274734078246E-5</v>
      </c>
      <c r="N94" s="184">
        <f t="shared" si="17"/>
        <v>4.491705568523246E-4</v>
      </c>
    </row>
    <row r="95" spans="1:14" x14ac:dyDescent="0.3">
      <c r="A95" s="77" t="s">
        <v>17</v>
      </c>
      <c r="B95" s="73" t="s">
        <v>7</v>
      </c>
      <c r="C95" s="132" t="s">
        <v>61</v>
      </c>
      <c r="D95" s="110" t="s">
        <v>37</v>
      </c>
      <c r="E95" s="225" t="s">
        <v>478</v>
      </c>
      <c r="F95" s="134" t="s">
        <v>158</v>
      </c>
      <c r="G95" s="109" t="s">
        <v>284</v>
      </c>
      <c r="H95" s="166">
        <f>VLOOKUP(F95,POBLACIÓN_2018!$E$5:$G$129,3,FALSE)</f>
        <v>135465</v>
      </c>
      <c r="I95" s="167">
        <f>VLOOKUP(F95,'PIB Municipios 2018'!$F$8:$AQ$132,37,FALSE)</f>
        <v>3387.1655575847553</v>
      </c>
      <c r="J95" s="168">
        <f t="shared" si="13"/>
        <v>25003.990385595953</v>
      </c>
      <c r="K95" s="169">
        <f t="shared" si="14"/>
        <v>4.3980093232381474</v>
      </c>
      <c r="L95" s="184">
        <f t="shared" si="15"/>
        <v>2.4347216510879371E-2</v>
      </c>
      <c r="M95" s="184">
        <f t="shared" si="16"/>
        <v>2.6175776451239117E-2</v>
      </c>
      <c r="N95" s="184">
        <f t="shared" si="17"/>
        <v>2.0678773372739472E-2</v>
      </c>
    </row>
    <row r="96" spans="1:14" x14ac:dyDescent="0.3">
      <c r="A96" s="77" t="s">
        <v>17</v>
      </c>
      <c r="B96" s="73" t="s">
        <v>7</v>
      </c>
      <c r="C96" s="132" t="s">
        <v>61</v>
      </c>
      <c r="D96" s="110" t="s">
        <v>37</v>
      </c>
      <c r="E96" s="225" t="s">
        <v>482</v>
      </c>
      <c r="F96" s="134" t="s">
        <v>159</v>
      </c>
      <c r="G96" s="109" t="s">
        <v>285</v>
      </c>
      <c r="H96" s="166">
        <f>VLOOKUP(F96,POBLACIÓN_2018!$E$5:$G$129,3,FALSE)</f>
        <v>22093</v>
      </c>
      <c r="I96" s="167">
        <f>VLOOKUP(F96,'PIB Municipios 2018'!$F$8:$AQ$132,37,FALSE)</f>
        <v>275.24746259930339</v>
      </c>
      <c r="J96" s="168">
        <f t="shared" si="13"/>
        <v>12458.582474055283</v>
      </c>
      <c r="K96" s="169">
        <f t="shared" si="14"/>
        <v>4.0954686315111957</v>
      </c>
      <c r="L96" s="184">
        <f t="shared" si="15"/>
        <v>2.1463640457832528E-2</v>
      </c>
      <c r="M96" s="184">
        <f t="shared" si="16"/>
        <v>1.9810955267664666E-2</v>
      </c>
      <c r="N96" s="184">
        <f t="shared" si="17"/>
        <v>2.519823920290826E-2</v>
      </c>
    </row>
    <row r="97" spans="1:14" x14ac:dyDescent="0.3">
      <c r="A97" s="79" t="s">
        <v>18</v>
      </c>
      <c r="B97" s="73" t="s">
        <v>8</v>
      </c>
      <c r="C97" s="133" t="s">
        <v>62</v>
      </c>
      <c r="D97" s="110" t="s">
        <v>38</v>
      </c>
      <c r="E97" s="225" t="s">
        <v>480</v>
      </c>
      <c r="F97" s="134" t="s">
        <v>160</v>
      </c>
      <c r="G97" s="109" t="s">
        <v>286</v>
      </c>
      <c r="H97" s="166">
        <f>VLOOKUP(F97,POBLACIÓN_2018!$E$5:$G$129,3,FALSE)</f>
        <v>30227</v>
      </c>
      <c r="I97" s="167">
        <f>VLOOKUP(F97,'PIB Municipios 2018'!$F$8:$AQ$132,37,FALSE)</f>
        <v>551.75864236722168</v>
      </c>
      <c r="J97" s="168">
        <f t="shared" si="13"/>
        <v>18253.834067794414</v>
      </c>
      <c r="K97" s="169">
        <f t="shared" si="14"/>
        <v>4.2613540983597433</v>
      </c>
      <c r="L97" s="184">
        <f t="shared" si="15"/>
        <v>3.7561235948567148E-4</v>
      </c>
      <c r="M97" s="184">
        <f t="shared" si="16"/>
        <v>1.6170780807372397E-3</v>
      </c>
      <c r="N97" s="184">
        <f t="shared" si="17"/>
        <v>2.5204550069776888E-3</v>
      </c>
    </row>
    <row r="98" spans="1:14" x14ac:dyDescent="0.3">
      <c r="A98" s="79" t="s">
        <v>18</v>
      </c>
      <c r="B98" s="73" t="s">
        <v>8</v>
      </c>
      <c r="C98" s="133" t="s">
        <v>62</v>
      </c>
      <c r="D98" s="110" t="s">
        <v>38</v>
      </c>
      <c r="E98" s="225" t="s">
        <v>480</v>
      </c>
      <c r="F98" s="134" t="s">
        <v>161</v>
      </c>
      <c r="G98" s="109" t="s">
        <v>287</v>
      </c>
      <c r="H98" s="166">
        <f>VLOOKUP(F98,POBLACIÓN_2018!$E$5:$G$129,3,FALSE)</f>
        <v>5756</v>
      </c>
      <c r="I98" s="167">
        <f>VLOOKUP(F98,'PIB Municipios 2018'!$F$8:$AQ$132,37,FALSE)</f>
        <v>93.795478594790069</v>
      </c>
      <c r="J98" s="168">
        <f t="shared" si="13"/>
        <v>16295.25340423733</v>
      </c>
      <c r="K98" s="169">
        <f t="shared" si="14"/>
        <v>4.2120611184805901</v>
      </c>
      <c r="L98" s="184">
        <f t="shared" si="15"/>
        <v>8.9474321118024856E-4</v>
      </c>
      <c r="M98" s="184">
        <f t="shared" si="16"/>
        <v>8.2447680284688653E-5</v>
      </c>
      <c r="N98" s="184">
        <f t="shared" si="17"/>
        <v>8.3020067562334671E-7</v>
      </c>
    </row>
    <row r="99" spans="1:14" x14ac:dyDescent="0.3">
      <c r="A99" s="79" t="s">
        <v>18</v>
      </c>
      <c r="B99" s="73" t="s">
        <v>8</v>
      </c>
      <c r="C99" s="133" t="s">
        <v>62</v>
      </c>
      <c r="D99" s="110" t="s">
        <v>38</v>
      </c>
      <c r="E99" s="225" t="s">
        <v>483</v>
      </c>
      <c r="F99" s="134" t="s">
        <v>162</v>
      </c>
      <c r="G99" s="109" t="s">
        <v>288</v>
      </c>
      <c r="H99" s="166">
        <f>VLOOKUP(F99,POBLACIÓN_2018!$E$5:$G$129,3,FALSE)</f>
        <v>24408</v>
      </c>
      <c r="I99" s="167">
        <f>VLOOKUP(F99,'PIB Municipios 2018'!$F$8:$AQ$132,37,FALSE)</f>
        <v>350.20088134412504</v>
      </c>
      <c r="J99" s="168">
        <f t="shared" si="13"/>
        <v>14347.790943302402</v>
      </c>
      <c r="K99" s="169">
        <f t="shared" si="14"/>
        <v>4.1567850400953965</v>
      </c>
      <c r="L99" s="184">
        <f t="shared" si="15"/>
        <v>7.2570527486967192E-3</v>
      </c>
      <c r="M99" s="184">
        <f t="shared" si="16"/>
        <v>4.1417138993312032E-3</v>
      </c>
      <c r="N99" s="184">
        <f t="shared" si="17"/>
        <v>2.9555450592607425E-3</v>
      </c>
    </row>
    <row r="100" spans="1:14" x14ac:dyDescent="0.3">
      <c r="A100" s="79" t="s">
        <v>18</v>
      </c>
      <c r="B100" s="73" t="s">
        <v>8</v>
      </c>
      <c r="C100" s="133" t="s">
        <v>62</v>
      </c>
      <c r="D100" s="110" t="s">
        <v>38</v>
      </c>
      <c r="E100" s="225" t="s">
        <v>483</v>
      </c>
      <c r="F100" s="134" t="s">
        <v>163</v>
      </c>
      <c r="G100" s="109" t="s">
        <v>289</v>
      </c>
      <c r="H100" s="166">
        <f>VLOOKUP(F100,POBLACIÓN_2018!$E$5:$G$129,3,FALSE)</f>
        <v>11602</v>
      </c>
      <c r="I100" s="167">
        <f>VLOOKUP(F100,'PIB Municipios 2018'!$F$8:$AQ$132,37,FALSE)</f>
        <v>208.42190496700556</v>
      </c>
      <c r="J100" s="168">
        <f t="shared" si="13"/>
        <v>17964.308306068397</v>
      </c>
      <c r="K100" s="169">
        <f t="shared" si="14"/>
        <v>4.2544104998796142</v>
      </c>
      <c r="L100" s="184">
        <f t="shared" si="15"/>
        <v>1.5468202492046484E-4</v>
      </c>
      <c r="M100" s="184">
        <f t="shared" si="16"/>
        <v>1.1068470476969562E-3</v>
      </c>
      <c r="N100" s="184">
        <f t="shared" si="17"/>
        <v>1.8714738785656122E-3</v>
      </c>
    </row>
    <row r="101" spans="1:14" x14ac:dyDescent="0.3">
      <c r="A101" s="79" t="s">
        <v>18</v>
      </c>
      <c r="B101" s="73" t="s">
        <v>8</v>
      </c>
      <c r="C101" s="133" t="s">
        <v>62</v>
      </c>
      <c r="D101" s="110" t="s">
        <v>38</v>
      </c>
      <c r="E101" s="225" t="s">
        <v>480</v>
      </c>
      <c r="F101" s="134" t="s">
        <v>164</v>
      </c>
      <c r="G101" s="109" t="s">
        <v>290</v>
      </c>
      <c r="H101" s="166">
        <f>VLOOKUP(F101,POBLACIÓN_2018!$E$5:$G$129,3,FALSE)</f>
        <v>10775</v>
      </c>
      <c r="I101" s="167">
        <f>VLOOKUP(F101,'PIB Municipios 2018'!$F$8:$AQ$132,37,FALSE)</f>
        <v>179.27200137072523</v>
      </c>
      <c r="J101" s="168">
        <f t="shared" si="13"/>
        <v>16637.772749023225</v>
      </c>
      <c r="K101" s="169">
        <f t="shared" si="14"/>
        <v>4.2210951880875278</v>
      </c>
      <c r="L101" s="184">
        <f t="shared" si="15"/>
        <v>4.358987732757177E-4</v>
      </c>
      <c r="M101" s="184">
        <f t="shared" si="16"/>
        <v>2.116082161097443E-9</v>
      </c>
      <c r="N101" s="184">
        <f t="shared" si="17"/>
        <v>9.8907462374561009E-5</v>
      </c>
    </row>
    <row r="102" spans="1:14" x14ac:dyDescent="0.3">
      <c r="A102" s="79" t="s">
        <v>18</v>
      </c>
      <c r="B102" s="73" t="s">
        <v>8</v>
      </c>
      <c r="C102" s="133" t="s">
        <v>63</v>
      </c>
      <c r="D102" s="110" t="s">
        <v>39</v>
      </c>
      <c r="E102" s="225" t="s">
        <v>484</v>
      </c>
      <c r="F102" s="134" t="s">
        <v>165</v>
      </c>
      <c r="G102" s="109" t="s">
        <v>291</v>
      </c>
      <c r="H102" s="166">
        <f>VLOOKUP(F102,POBLACIÓN_2018!$E$5:$G$129,3,FALSE)</f>
        <v>43269</v>
      </c>
      <c r="I102" s="167">
        <f>VLOOKUP(F102,'PIB Municipios 2018'!$F$8:$AQ$132,37,FALSE)</f>
        <v>632.30089805477041</v>
      </c>
      <c r="J102" s="168">
        <f t="shared" si="13"/>
        <v>14613.254247955128</v>
      </c>
      <c r="K102" s="169">
        <f t="shared" si="14"/>
        <v>4.1647469404074515</v>
      </c>
      <c r="L102" s="184">
        <f t="shared" si="15"/>
        <v>5.9639225125219164E-3</v>
      </c>
      <c r="M102" s="184">
        <f t="shared" si="16"/>
        <v>6.2820351363317446E-3</v>
      </c>
      <c r="N102" s="184">
        <f t="shared" si="17"/>
        <v>2.1532406908053819E-3</v>
      </c>
    </row>
    <row r="103" spans="1:14" x14ac:dyDescent="0.3">
      <c r="A103" s="79" t="s">
        <v>18</v>
      </c>
      <c r="B103" s="73" t="s">
        <v>8</v>
      </c>
      <c r="C103" s="133" t="s">
        <v>63</v>
      </c>
      <c r="D103" s="110" t="s">
        <v>39</v>
      </c>
      <c r="E103" s="225" t="s">
        <v>484</v>
      </c>
      <c r="F103" s="134" t="s">
        <v>166</v>
      </c>
      <c r="G103" s="109" t="s">
        <v>292</v>
      </c>
      <c r="H103" s="166">
        <f>VLOOKUP(F103,POBLACIÓN_2018!$E$5:$G$129,3,FALSE)</f>
        <v>10323</v>
      </c>
      <c r="I103" s="167">
        <f>VLOOKUP(F103,'PIB Municipios 2018'!$F$8:$AQ$132,37,FALSE)</f>
        <v>219.8383875469882</v>
      </c>
      <c r="J103" s="168">
        <f t="shared" si="13"/>
        <v>21295.978644482053</v>
      </c>
      <c r="K103" s="169">
        <f t="shared" si="14"/>
        <v>4.3282976026221354</v>
      </c>
      <c r="L103" s="184">
        <f t="shared" si="15"/>
        <v>7.4518719250818459E-3</v>
      </c>
      <c r="M103" s="184">
        <f t="shared" si="16"/>
        <v>7.1050353394084224E-3</v>
      </c>
      <c r="N103" s="184">
        <f t="shared" si="17"/>
        <v>1.372356900178839E-2</v>
      </c>
    </row>
    <row r="104" spans="1:14" x14ac:dyDescent="0.3">
      <c r="A104" s="79" t="s">
        <v>18</v>
      </c>
      <c r="B104" s="73" t="s">
        <v>8</v>
      </c>
      <c r="C104" s="133" t="s">
        <v>63</v>
      </c>
      <c r="D104" s="110" t="s">
        <v>39</v>
      </c>
      <c r="E104" s="225" t="s">
        <v>484</v>
      </c>
      <c r="F104" s="134" t="s">
        <v>167</v>
      </c>
      <c r="G104" s="109" t="s">
        <v>293</v>
      </c>
      <c r="H104" s="166">
        <f>VLOOKUP(F104,POBLACIÓN_2018!$E$5:$G$129,3,FALSE)</f>
        <v>26118</v>
      </c>
      <c r="I104" s="167">
        <f>VLOOKUP(F104,'PIB Municipios 2018'!$F$8:$AQ$132,37,FALSE)</f>
        <v>499.39494450751454</v>
      </c>
      <c r="J104" s="168">
        <f t="shared" si="13"/>
        <v>19120.719216919926</v>
      </c>
      <c r="K104" s="169">
        <f t="shared" si="14"/>
        <v>4.2815042240313499</v>
      </c>
      <c r="L104" s="184">
        <f t="shared" si="15"/>
        <v>1.5626878651020537E-3</v>
      </c>
      <c r="M104" s="184">
        <f t="shared" si="16"/>
        <v>1.40609948559089E-3</v>
      </c>
      <c r="N104" s="184">
        <f t="shared" si="17"/>
        <v>4.9497217646557769E-3</v>
      </c>
    </row>
    <row r="105" spans="1:14" x14ac:dyDescent="0.3">
      <c r="A105" s="79" t="s">
        <v>18</v>
      </c>
      <c r="B105" s="73" t="s">
        <v>8</v>
      </c>
      <c r="C105" s="133" t="s">
        <v>63</v>
      </c>
      <c r="D105" s="110" t="s">
        <v>39</v>
      </c>
      <c r="E105" s="225" t="s">
        <v>484</v>
      </c>
      <c r="F105" s="134" t="s">
        <v>168</v>
      </c>
      <c r="G105" s="109" t="s">
        <v>294</v>
      </c>
      <c r="H105" s="166">
        <f>VLOOKUP(F105,POBLACIÓN_2018!$E$5:$G$129,3,FALSE)</f>
        <v>5469</v>
      </c>
      <c r="I105" s="167">
        <f>VLOOKUP(F105,'PIB Municipios 2018'!$F$8:$AQ$132,37,FALSE)</f>
        <v>85.976116818457839</v>
      </c>
      <c r="J105" s="168">
        <f t="shared" si="13"/>
        <v>15720.628418076036</v>
      </c>
      <c r="K105" s="169">
        <f t="shared" si="14"/>
        <v>4.1964699025842949</v>
      </c>
      <c r="L105" s="184">
        <f t="shared" si="15"/>
        <v>2.0705661861038344E-3</v>
      </c>
      <c r="M105" s="184">
        <f t="shared" si="16"/>
        <v>2.2597025139065581E-3</v>
      </c>
      <c r="N105" s="184">
        <f t="shared" si="17"/>
        <v>2.1550423236092376E-4</v>
      </c>
    </row>
    <row r="106" spans="1:14" x14ac:dyDescent="0.3">
      <c r="A106" s="79" t="s">
        <v>18</v>
      </c>
      <c r="B106" s="73" t="s">
        <v>8</v>
      </c>
      <c r="C106" s="133" t="s">
        <v>63</v>
      </c>
      <c r="D106" s="110" t="s">
        <v>39</v>
      </c>
      <c r="E106" s="225" t="s">
        <v>484</v>
      </c>
      <c r="F106" s="134" t="s">
        <v>169</v>
      </c>
      <c r="G106" s="109" t="s">
        <v>295</v>
      </c>
      <c r="H106" s="166">
        <f>VLOOKUP(F106,POBLACIÓN_2018!$E$5:$G$129,3,FALSE)</f>
        <v>14518</v>
      </c>
      <c r="I106" s="167">
        <f>VLOOKUP(F106,'PIB Municipios 2018'!$F$8:$AQ$132,37,FALSE)</f>
        <v>257.58423374663573</v>
      </c>
      <c r="J106" s="168">
        <f t="shared" si="13"/>
        <v>17742.404859253045</v>
      </c>
      <c r="K106" s="169">
        <f t="shared" si="14"/>
        <v>4.2490124850739726</v>
      </c>
      <c r="L106" s="184">
        <f t="shared" si="15"/>
        <v>4.9549042136259193E-5</v>
      </c>
      <c r="M106" s="184">
        <f t="shared" si="16"/>
        <v>2.5062580415462635E-5</v>
      </c>
      <c r="N106" s="184">
        <f t="shared" si="17"/>
        <v>1.4335704267854697E-3</v>
      </c>
    </row>
    <row r="107" spans="1:14" x14ac:dyDescent="0.3">
      <c r="A107" s="79" t="s">
        <v>18</v>
      </c>
      <c r="B107" s="73" t="s">
        <v>8</v>
      </c>
      <c r="C107" s="133" t="s">
        <v>64</v>
      </c>
      <c r="D107" s="110" t="s">
        <v>40</v>
      </c>
      <c r="E107" s="225" t="s">
        <v>480</v>
      </c>
      <c r="F107" s="134" t="s">
        <v>170</v>
      </c>
      <c r="G107" s="109" t="s">
        <v>296</v>
      </c>
      <c r="H107" s="166">
        <f>VLOOKUP(F107,POBLACIÓN_2018!$E$5:$G$129,3,FALSE)</f>
        <v>15607</v>
      </c>
      <c r="I107" s="167">
        <f>VLOOKUP(F107,'PIB Municipios 2018'!$F$8:$AQ$132,37,FALSE)</f>
        <v>252.79112295558883</v>
      </c>
      <c r="J107" s="168">
        <f t="shared" si="13"/>
        <v>16197.291148560826</v>
      </c>
      <c r="K107" s="169">
        <f t="shared" si="14"/>
        <v>4.2094423887647734</v>
      </c>
      <c r="L107" s="184">
        <f t="shared" si="15"/>
        <v>1.0582651971354769E-3</v>
      </c>
      <c r="M107" s="184">
        <f t="shared" si="16"/>
        <v>5.2709416874128514E-4</v>
      </c>
      <c r="N107" s="184">
        <f t="shared" si="17"/>
        <v>2.9158165795603248E-6</v>
      </c>
    </row>
    <row r="108" spans="1:14" x14ac:dyDescent="0.3">
      <c r="A108" s="79" t="s">
        <v>18</v>
      </c>
      <c r="B108" s="73" t="s">
        <v>8</v>
      </c>
      <c r="C108" s="133" t="s">
        <v>64</v>
      </c>
      <c r="D108" s="110" t="s">
        <v>40</v>
      </c>
      <c r="E108" s="225" t="s">
        <v>480</v>
      </c>
      <c r="F108" s="134" t="s">
        <v>171</v>
      </c>
      <c r="G108" s="109" t="s">
        <v>297</v>
      </c>
      <c r="H108" s="166">
        <f>VLOOKUP(F108,POBLACIÓN_2018!$E$5:$G$129,3,FALSE)</f>
        <v>21377</v>
      </c>
      <c r="I108" s="167">
        <f>VLOOKUP(F108,'PIB Municipios 2018'!$F$8:$AQ$132,37,FALSE)</f>
        <v>414.69927515854482</v>
      </c>
      <c r="J108" s="168">
        <f t="shared" si="13"/>
        <v>19399.32053882887</v>
      </c>
      <c r="K108" s="169">
        <f t="shared" si="14"/>
        <v>4.2877865190330651</v>
      </c>
      <c r="L108" s="184">
        <f t="shared" si="15"/>
        <v>2.098843980723698E-3</v>
      </c>
      <c r="M108" s="184">
        <f t="shared" si="16"/>
        <v>3.0675645506693886E-3</v>
      </c>
      <c r="N108" s="184">
        <f t="shared" si="17"/>
        <v>5.8731614149403278E-3</v>
      </c>
    </row>
    <row r="109" spans="1:14" x14ac:dyDescent="0.3">
      <c r="A109" s="79" t="s">
        <v>18</v>
      </c>
      <c r="B109" s="73" t="s">
        <v>8</v>
      </c>
      <c r="C109" s="133" t="s">
        <v>64</v>
      </c>
      <c r="D109" s="110" t="s">
        <v>40</v>
      </c>
      <c r="E109" s="225" t="s">
        <v>484</v>
      </c>
      <c r="F109" s="134" t="s">
        <v>172</v>
      </c>
      <c r="G109" s="109" t="s">
        <v>298</v>
      </c>
      <c r="H109" s="166">
        <f>VLOOKUP(F109,POBLACIÓN_2018!$E$5:$G$129,3,FALSE)</f>
        <v>18258</v>
      </c>
      <c r="I109" s="167">
        <f>VLOOKUP(F109,'PIB Municipios 2018'!$F$8:$AQ$132,37,FALSE)</f>
        <v>332.07063423974495</v>
      </c>
      <c r="J109" s="168">
        <f t="shared" si="13"/>
        <v>18187.678510228114</v>
      </c>
      <c r="K109" s="169">
        <f t="shared" si="14"/>
        <v>4.2597772689073885</v>
      </c>
      <c r="L109" s="184">
        <f t="shared" si="15"/>
        <v>3.1697856618797811E-4</v>
      </c>
      <c r="M109" s="184">
        <f t="shared" si="16"/>
        <v>7.4946446487705659E-4</v>
      </c>
      <c r="N109" s="184">
        <f t="shared" si="17"/>
        <v>2.3646146858582644E-3</v>
      </c>
    </row>
    <row r="110" spans="1:14" x14ac:dyDescent="0.3">
      <c r="A110" s="79" t="s">
        <v>18</v>
      </c>
      <c r="B110" s="73" t="s">
        <v>8</v>
      </c>
      <c r="C110" s="133" t="s">
        <v>64</v>
      </c>
      <c r="D110" s="110" t="s">
        <v>40</v>
      </c>
      <c r="E110" s="225" t="s">
        <v>480</v>
      </c>
      <c r="F110" s="134" t="s">
        <v>173</v>
      </c>
      <c r="G110" s="109" t="s">
        <v>299</v>
      </c>
      <c r="H110" s="166">
        <f>VLOOKUP(F110,POBLACIÓN_2018!$E$5:$G$129,3,FALSE)</f>
        <v>30127</v>
      </c>
      <c r="I110" s="167">
        <f>VLOOKUP(F110,'PIB Municipios 2018'!$F$8:$AQ$132,37,FALSE)</f>
        <v>448.28415830626648</v>
      </c>
      <c r="J110" s="168">
        <f t="shared" si="13"/>
        <v>14879.814064004597</v>
      </c>
      <c r="K110" s="169">
        <f t="shared" si="14"/>
        <v>4.1725975043629973</v>
      </c>
      <c r="L110" s="184">
        <f t="shared" si="15"/>
        <v>4.8130117075045383E-3</v>
      </c>
      <c r="M110" s="184">
        <f t="shared" si="16"/>
        <v>3.5764485537937798E-3</v>
      </c>
      <c r="N110" s="184">
        <f t="shared" si="17"/>
        <v>1.4862922207262517E-3</v>
      </c>
    </row>
    <row r="111" spans="1:14" x14ac:dyDescent="0.3">
      <c r="A111" s="79" t="s">
        <v>18</v>
      </c>
      <c r="B111" s="73" t="s">
        <v>8</v>
      </c>
      <c r="C111" s="133" t="s">
        <v>65</v>
      </c>
      <c r="D111" s="110" t="s">
        <v>41</v>
      </c>
      <c r="E111" s="225" t="s">
        <v>483</v>
      </c>
      <c r="F111" s="134" t="s">
        <v>174</v>
      </c>
      <c r="G111" s="109" t="s">
        <v>300</v>
      </c>
      <c r="H111" s="166">
        <f>VLOOKUP(F111,POBLACIÓN_2018!$E$5:$G$129,3,FALSE)</f>
        <v>4743</v>
      </c>
      <c r="I111" s="167">
        <f>VLOOKUP(F111,'PIB Municipios 2018'!$F$8:$AQ$132,37,FALSE)</f>
        <v>79.147267678372955</v>
      </c>
      <c r="J111" s="168">
        <f t="shared" si="13"/>
        <v>16687.174294407116</v>
      </c>
      <c r="K111" s="169">
        <f t="shared" si="14"/>
        <v>4.2223828020930902</v>
      </c>
      <c r="L111" s="184">
        <f t="shared" si="15"/>
        <v>3.83790626131742E-4</v>
      </c>
      <c r="M111" s="184">
        <f t="shared" si="16"/>
        <v>1.9786365082123452E-3</v>
      </c>
      <c r="N111" s="184">
        <f t="shared" si="17"/>
        <v>1.2617662928851101E-4</v>
      </c>
    </row>
    <row r="112" spans="1:14" x14ac:dyDescent="0.3">
      <c r="A112" s="79" t="s">
        <v>18</v>
      </c>
      <c r="B112" s="73" t="s">
        <v>8</v>
      </c>
      <c r="C112" s="133" t="s">
        <v>65</v>
      </c>
      <c r="D112" s="110" t="s">
        <v>41</v>
      </c>
      <c r="E112" s="225" t="s">
        <v>483</v>
      </c>
      <c r="F112" s="134" t="s">
        <v>175</v>
      </c>
      <c r="G112" s="109" t="s">
        <v>301</v>
      </c>
      <c r="H112" s="166">
        <f>VLOOKUP(F112,POBLACIÓN_2018!$E$5:$G$129,3,FALSE)</f>
        <v>13640</v>
      </c>
      <c r="I112" s="167">
        <f>VLOOKUP(F112,'PIB Municipios 2018'!$F$8:$AQ$132,37,FALSE)</f>
        <v>225.66692186005702</v>
      </c>
      <c r="J112" s="168">
        <f t="shared" si="13"/>
        <v>16544.495737540838</v>
      </c>
      <c r="K112" s="169">
        <f t="shared" si="14"/>
        <v>4.2186535347632725</v>
      </c>
      <c r="L112" s="184">
        <f t="shared" si="15"/>
        <v>5.4381504307491474E-4</v>
      </c>
      <c r="M112" s="184">
        <f t="shared" si="16"/>
        <v>1.660774394909298E-3</v>
      </c>
      <c r="N112" s="184">
        <f t="shared" si="17"/>
        <v>5.6303559278207662E-5</v>
      </c>
    </row>
    <row r="113" spans="1:14" x14ac:dyDescent="0.3">
      <c r="A113" s="79" t="s">
        <v>18</v>
      </c>
      <c r="B113" s="73" t="s">
        <v>8</v>
      </c>
      <c r="C113" s="133" t="s">
        <v>65</v>
      </c>
      <c r="D113" s="110" t="s">
        <v>41</v>
      </c>
      <c r="E113" s="225" t="s">
        <v>483</v>
      </c>
      <c r="F113" s="134" t="s">
        <v>176</v>
      </c>
      <c r="G113" s="109" t="s">
        <v>302</v>
      </c>
      <c r="H113" s="166">
        <f>VLOOKUP(F113,POBLACIÓN_2018!$E$5:$G$129,3,FALSE)</f>
        <v>8114</v>
      </c>
      <c r="I113" s="167">
        <f>VLOOKUP(F113,'PIB Municipios 2018'!$F$8:$AQ$132,37,FALSE)</f>
        <v>134.2988608531906</v>
      </c>
      <c r="J113" s="168">
        <f t="shared" si="13"/>
        <v>16551.498749468894</v>
      </c>
      <c r="K113" s="169">
        <f t="shared" si="14"/>
        <v>4.2188373255530394</v>
      </c>
      <c r="L113" s="184">
        <f t="shared" si="15"/>
        <v>5.352768776765676E-4</v>
      </c>
      <c r="M113" s="184">
        <f t="shared" si="16"/>
        <v>1.6757880789883585E-3</v>
      </c>
      <c r="N113" s="184">
        <f t="shared" si="17"/>
        <v>5.9095512360439681E-5</v>
      </c>
    </row>
    <row r="114" spans="1:14" x14ac:dyDescent="0.3">
      <c r="A114" s="79" t="s">
        <v>18</v>
      </c>
      <c r="B114" s="73" t="s">
        <v>8</v>
      </c>
      <c r="C114" s="133" t="s">
        <v>65</v>
      </c>
      <c r="D114" s="110" t="s">
        <v>41</v>
      </c>
      <c r="E114" s="225" t="s">
        <v>483</v>
      </c>
      <c r="F114" s="134" t="s">
        <v>177</v>
      </c>
      <c r="G114" s="109" t="s">
        <v>303</v>
      </c>
      <c r="H114" s="166">
        <f>VLOOKUP(F114,POBLACIÓN_2018!$E$5:$G$129,3,FALSE)</f>
        <v>6680</v>
      </c>
      <c r="I114" s="167">
        <f>VLOOKUP(F114,'PIB Municipios 2018'!$F$8:$AQ$132,37,FALSE)</f>
        <v>97.862908390453057</v>
      </c>
      <c r="J114" s="168">
        <f t="shared" si="13"/>
        <v>14650.135986594769</v>
      </c>
      <c r="K114" s="169">
        <f t="shared" si="14"/>
        <v>4.1658416559497615</v>
      </c>
      <c r="L114" s="184">
        <f t="shared" si="15"/>
        <v>5.7960389537573282E-3</v>
      </c>
      <c r="M114" s="184">
        <f t="shared" si="16"/>
        <v>1.4542620900878837E-4</v>
      </c>
      <c r="N114" s="184">
        <f t="shared" si="17"/>
        <v>2.0528428684731784E-3</v>
      </c>
    </row>
    <row r="115" spans="1:14" x14ac:dyDescent="0.3">
      <c r="A115" s="79" t="s">
        <v>18</v>
      </c>
      <c r="B115" s="73" t="s">
        <v>8</v>
      </c>
      <c r="C115" s="133" t="s">
        <v>65</v>
      </c>
      <c r="D115" s="110" t="s">
        <v>41</v>
      </c>
      <c r="E115" s="225" t="s">
        <v>483</v>
      </c>
      <c r="F115" s="134" t="s">
        <v>178</v>
      </c>
      <c r="G115" s="109" t="s">
        <v>304</v>
      </c>
      <c r="H115" s="166">
        <f>VLOOKUP(F115,POBLACIÓN_2018!$E$5:$G$129,3,FALSE)</f>
        <v>8664</v>
      </c>
      <c r="I115" s="167">
        <f>VLOOKUP(F115,'PIB Municipios 2018'!$F$8:$AQ$132,37,FALSE)</f>
        <v>98.469311422979189</v>
      </c>
      <c r="J115" s="168">
        <f t="shared" si="13"/>
        <v>11365.34065362179</v>
      </c>
      <c r="K115" s="169">
        <f t="shared" si="14"/>
        <v>4.0555824573747596</v>
      </c>
      <c r="L115" s="184">
        <f t="shared" si="15"/>
        <v>3.4741574927767138E-2</v>
      </c>
      <c r="M115" s="184">
        <f t="shared" si="16"/>
        <v>1.4961809946213891E-2</v>
      </c>
      <c r="N115" s="184">
        <f t="shared" si="17"/>
        <v>2.4201249426948096E-2</v>
      </c>
    </row>
    <row r="116" spans="1:14" x14ac:dyDescent="0.3">
      <c r="A116" s="79" t="s">
        <v>18</v>
      </c>
      <c r="B116" s="73" t="s">
        <v>8</v>
      </c>
      <c r="C116" s="133" t="s">
        <v>65</v>
      </c>
      <c r="D116" s="110" t="s">
        <v>41</v>
      </c>
      <c r="E116" s="225" t="s">
        <v>483</v>
      </c>
      <c r="F116" s="134" t="s">
        <v>179</v>
      </c>
      <c r="G116" s="109" t="s">
        <v>305</v>
      </c>
      <c r="H116" s="166">
        <f>VLOOKUP(F116,POBLACIÓN_2018!$E$5:$G$129,3,FALSE)</f>
        <v>26784</v>
      </c>
      <c r="I116" s="167">
        <f>VLOOKUP(F116,'PIB Municipios 2018'!$F$8:$AQ$132,37,FALSE)</f>
        <v>380.29431172400126</v>
      </c>
      <c r="J116" s="168">
        <f t="shared" si="13"/>
        <v>14198.563012395507</v>
      </c>
      <c r="K116" s="169">
        <f t="shared" si="14"/>
        <v>4.1522443931600703</v>
      </c>
      <c r="L116" s="184">
        <f t="shared" si="15"/>
        <v>8.0512905452906919E-3</v>
      </c>
      <c r="M116" s="184">
        <f t="shared" si="16"/>
        <v>6.5825813449767146E-4</v>
      </c>
      <c r="N116" s="184">
        <f t="shared" si="17"/>
        <v>3.4698663931146951E-3</v>
      </c>
    </row>
    <row r="117" spans="1:14" x14ac:dyDescent="0.3">
      <c r="A117" s="79" t="s">
        <v>18</v>
      </c>
      <c r="B117" s="73" t="s">
        <v>8</v>
      </c>
      <c r="C117" s="133" t="s">
        <v>65</v>
      </c>
      <c r="D117" s="110" t="s">
        <v>41</v>
      </c>
      <c r="E117" s="225" t="s">
        <v>483</v>
      </c>
      <c r="F117" s="134" t="s">
        <v>180</v>
      </c>
      <c r="G117" s="109" t="s">
        <v>306</v>
      </c>
      <c r="H117" s="166">
        <f>VLOOKUP(F117,POBLACIÓN_2018!$E$5:$G$129,3,FALSE)</f>
        <v>16281</v>
      </c>
      <c r="I117" s="167">
        <f>VLOOKUP(F117,'PIB Municipios 2018'!$F$8:$AQ$132,37,FALSE)</f>
        <v>215.57797183946684</v>
      </c>
      <c r="J117" s="168">
        <f t="shared" si="13"/>
        <v>13241.076828171908</v>
      </c>
      <c r="K117" s="169">
        <f t="shared" si="14"/>
        <v>4.1219233054598972</v>
      </c>
      <c r="L117" s="184">
        <f t="shared" si="15"/>
        <v>1.4412019682596172E-2</v>
      </c>
      <c r="M117" s="184">
        <f t="shared" si="16"/>
        <v>3.1334949987041933E-3</v>
      </c>
      <c r="N117" s="184">
        <f t="shared" si="17"/>
        <v>7.9613967716638534E-3</v>
      </c>
    </row>
    <row r="118" spans="1:14" x14ac:dyDescent="0.3">
      <c r="A118" s="79" t="s">
        <v>18</v>
      </c>
      <c r="B118" s="73" t="s">
        <v>8</v>
      </c>
      <c r="C118" s="133" t="s">
        <v>65</v>
      </c>
      <c r="D118" s="110" t="s">
        <v>41</v>
      </c>
      <c r="E118" s="225" t="s">
        <v>483</v>
      </c>
      <c r="F118" s="134" t="s">
        <v>181</v>
      </c>
      <c r="G118" s="109" t="s">
        <v>307</v>
      </c>
      <c r="H118" s="166">
        <f>VLOOKUP(F118,POBLACIÓN_2018!$E$5:$G$129,3,FALSE)</f>
        <v>6184</v>
      </c>
      <c r="I118" s="167">
        <f>VLOOKUP(F118,'PIB Municipios 2018'!$F$8:$AQ$132,37,FALSE)</f>
        <v>100.38196997789996</v>
      </c>
      <c r="J118" s="168">
        <f t="shared" si="13"/>
        <v>16232.530720876448</v>
      </c>
      <c r="K118" s="169">
        <f t="shared" si="14"/>
        <v>4.2103862334696043</v>
      </c>
      <c r="L118" s="184">
        <f t="shared" si="15"/>
        <v>9.977476379391479E-4</v>
      </c>
      <c r="M118" s="184">
        <f t="shared" si="16"/>
        <v>1.0552946225929965E-3</v>
      </c>
      <c r="N118" s="184">
        <f t="shared" si="17"/>
        <v>5.8328584177648821E-7</v>
      </c>
    </row>
    <row r="119" spans="1:14" x14ac:dyDescent="0.3">
      <c r="A119" s="79" t="s">
        <v>18</v>
      </c>
      <c r="B119" s="73" t="s">
        <v>8</v>
      </c>
      <c r="C119" s="133" t="s">
        <v>65</v>
      </c>
      <c r="D119" s="110" t="s">
        <v>41</v>
      </c>
      <c r="E119" s="225" t="s">
        <v>483</v>
      </c>
      <c r="F119" s="134" t="s">
        <v>182</v>
      </c>
      <c r="G119" s="109" t="s">
        <v>308</v>
      </c>
      <c r="H119" s="166">
        <f>VLOOKUP(F119,POBLACIÓN_2018!$E$5:$G$129,3,FALSE)</f>
        <v>6498</v>
      </c>
      <c r="I119" s="167">
        <f>VLOOKUP(F119,'PIB Municipios 2018'!$F$8:$AQ$132,37,FALSE)</f>
        <v>111.69568949579792</v>
      </c>
      <c r="J119" s="168">
        <f t="shared" si="13"/>
        <v>17189.241227423503</v>
      </c>
      <c r="K119" s="169">
        <f t="shared" si="14"/>
        <v>4.2352567063545328</v>
      </c>
      <c r="L119" s="184">
        <f t="shared" si="15"/>
        <v>4.5113664884876383E-5</v>
      </c>
      <c r="M119" s="184">
        <f t="shared" si="16"/>
        <v>3.2896845181499732E-3</v>
      </c>
      <c r="N119" s="184">
        <f t="shared" si="17"/>
        <v>5.8113497901034314E-4</v>
      </c>
    </row>
    <row r="120" spans="1:14" x14ac:dyDescent="0.3">
      <c r="A120" s="79" t="s">
        <v>19</v>
      </c>
      <c r="B120" s="73" t="s">
        <v>9</v>
      </c>
      <c r="C120" s="133" t="s">
        <v>66</v>
      </c>
      <c r="D120" s="109" t="s">
        <v>21</v>
      </c>
      <c r="E120" s="225" t="s">
        <v>478</v>
      </c>
      <c r="F120" s="134" t="s">
        <v>183</v>
      </c>
      <c r="G120" s="109" t="s">
        <v>309</v>
      </c>
      <c r="H120" s="166">
        <f>VLOOKUP(F120,POBLACIÓN_2018!$E$5:$G$129,3,FALSE)</f>
        <v>121003</v>
      </c>
      <c r="I120" s="167">
        <f>VLOOKUP(F120,'PIB Municipios 2018'!$F$8:$AQ$132,37,FALSE)</f>
        <v>2171.3169763377118</v>
      </c>
      <c r="J120" s="168">
        <f t="shared" si="13"/>
        <v>17944.323498902606</v>
      </c>
      <c r="K120" s="169">
        <f t="shared" si="14"/>
        <v>4.2539270900734563</v>
      </c>
      <c r="L120" s="184">
        <f t="shared" si="15"/>
        <v>1.4289125566376655E-4</v>
      </c>
      <c r="M120" s="184">
        <f t="shared" si="16"/>
        <v>2.0180083647887244E-3</v>
      </c>
      <c r="N120" s="184">
        <f t="shared" si="17"/>
        <v>1.8707311802608179E-2</v>
      </c>
    </row>
    <row r="121" spans="1:14" x14ac:dyDescent="0.3">
      <c r="A121" s="79" t="s">
        <v>19</v>
      </c>
      <c r="B121" s="73" t="s">
        <v>9</v>
      </c>
      <c r="C121" s="133" t="s">
        <v>66</v>
      </c>
      <c r="D121" s="109" t="s">
        <v>21</v>
      </c>
      <c r="E121" s="225" t="s">
        <v>478</v>
      </c>
      <c r="F121" s="134" t="s">
        <v>184</v>
      </c>
      <c r="G121" s="109" t="s">
        <v>310</v>
      </c>
      <c r="H121" s="166">
        <f>VLOOKUP(F121,POBLACIÓN_2018!$E$5:$G$129,3,FALSE)</f>
        <v>47932</v>
      </c>
      <c r="I121" s="167">
        <f>VLOOKUP(F121,'PIB Municipios 2018'!$F$8:$AQ$132,37,FALSE)</f>
        <v>869.62782291450242</v>
      </c>
      <c r="J121" s="168">
        <f t="shared" si="13"/>
        <v>18142.948821549329</v>
      </c>
      <c r="K121" s="169">
        <f t="shared" si="14"/>
        <v>4.2587078754940366</v>
      </c>
      <c r="L121" s="184">
        <f t="shared" si="15"/>
        <v>2.8004343903669415E-4</v>
      </c>
      <c r="M121" s="184">
        <f t="shared" si="16"/>
        <v>2.4703915305603142E-3</v>
      </c>
      <c r="N121" s="184">
        <f t="shared" si="17"/>
        <v>2.0037948458975125E-2</v>
      </c>
    </row>
    <row r="122" spans="1:14" x14ac:dyDescent="0.3">
      <c r="A122" s="79" t="s">
        <v>19</v>
      </c>
      <c r="B122" s="73" t="s">
        <v>9</v>
      </c>
      <c r="C122" s="133" t="s">
        <v>66</v>
      </c>
      <c r="D122" s="109" t="s">
        <v>21</v>
      </c>
      <c r="E122" s="225" t="s">
        <v>478</v>
      </c>
      <c r="F122" s="134" t="s">
        <v>185</v>
      </c>
      <c r="G122" s="109" t="s">
        <v>311</v>
      </c>
      <c r="H122" s="166">
        <f>VLOOKUP(F122,POBLACIÓN_2018!$E$5:$G$129,3,FALSE)</f>
        <v>57375</v>
      </c>
      <c r="I122" s="167">
        <f>VLOOKUP(F122,'PIB Municipios 2018'!$F$8:$AQ$132,37,FALSE)</f>
        <v>692.60211981420275</v>
      </c>
      <c r="J122" s="168">
        <f t="shared" si="13"/>
        <v>12071.496641641877</v>
      </c>
      <c r="K122" s="169">
        <f t="shared" si="14"/>
        <v>4.081761117894521</v>
      </c>
      <c r="L122" s="184">
        <f t="shared" si="15"/>
        <v>2.5667967975437994E-2</v>
      </c>
      <c r="M122" s="184">
        <f t="shared" si="16"/>
        <v>1.6190965344581358E-2</v>
      </c>
      <c r="N122" s="184">
        <f t="shared" si="17"/>
        <v>1.2525438949831079E-3</v>
      </c>
    </row>
    <row r="123" spans="1:14" x14ac:dyDescent="0.3">
      <c r="A123" s="79" t="s">
        <v>19</v>
      </c>
      <c r="B123" s="73" t="s">
        <v>9</v>
      </c>
      <c r="C123" s="133" t="s">
        <v>66</v>
      </c>
      <c r="D123" s="109" t="s">
        <v>21</v>
      </c>
      <c r="E123" s="225" t="s">
        <v>478</v>
      </c>
      <c r="F123" s="134" t="s">
        <v>186</v>
      </c>
      <c r="G123" s="109" t="s">
        <v>312</v>
      </c>
      <c r="H123" s="166">
        <f>VLOOKUP(F123,POBLACIÓN_2018!$E$5:$G$129,3,FALSE)</f>
        <v>13991</v>
      </c>
      <c r="I123" s="167">
        <f>VLOOKUP(F123,'PIB Municipios 2018'!$F$8:$AQ$132,37,FALSE)</f>
        <v>260.98028221088447</v>
      </c>
      <c r="J123" s="168">
        <f t="shared" si="13"/>
        <v>18653.440226637442</v>
      </c>
      <c r="K123" s="169">
        <f t="shared" si="14"/>
        <v>4.2707589398263126</v>
      </c>
      <c r="L123" s="184">
        <f t="shared" si="15"/>
        <v>8.2860862583390433E-4</v>
      </c>
      <c r="M123" s="184">
        <f t="shared" si="16"/>
        <v>3.8135685884654472E-3</v>
      </c>
      <c r="N123" s="184">
        <f t="shared" si="17"/>
        <v>2.3594964537901573E-2</v>
      </c>
    </row>
    <row r="124" spans="1:14" x14ac:dyDescent="0.3">
      <c r="A124" s="79" t="s">
        <v>19</v>
      </c>
      <c r="B124" s="73" t="s">
        <v>9</v>
      </c>
      <c r="C124" s="133" t="s">
        <v>66</v>
      </c>
      <c r="D124" s="109" t="s">
        <v>21</v>
      </c>
      <c r="E124" s="225" t="s">
        <v>485</v>
      </c>
      <c r="F124" s="134" t="s">
        <v>187</v>
      </c>
      <c r="G124" s="109" t="s">
        <v>313</v>
      </c>
      <c r="H124" s="166">
        <f>VLOOKUP(F124,POBLACIÓN_2018!$E$5:$G$129,3,FALSE)</f>
        <v>124552</v>
      </c>
      <c r="I124" s="167">
        <f>VLOOKUP(F124,'PIB Municipios 2018'!$F$8:$AQ$132,37,FALSE)</f>
        <v>1884.6030634964111</v>
      </c>
      <c r="J124" s="168">
        <f t="shared" si="13"/>
        <v>15131.054206246476</v>
      </c>
      <c r="K124" s="169">
        <f t="shared" si="14"/>
        <v>4.1798691871114988</v>
      </c>
      <c r="L124" s="184">
        <f t="shared" si="15"/>
        <v>3.8569304047138602E-3</v>
      </c>
      <c r="M124" s="184">
        <f t="shared" si="16"/>
        <v>8.4888639044151276E-4</v>
      </c>
      <c r="N124" s="184">
        <f t="shared" si="17"/>
        <v>3.9333935321294059E-3</v>
      </c>
    </row>
    <row r="125" spans="1:14" x14ac:dyDescent="0.3">
      <c r="A125" s="79" t="s">
        <v>19</v>
      </c>
      <c r="B125" s="73" t="s">
        <v>9</v>
      </c>
      <c r="C125" s="133" t="s">
        <v>67</v>
      </c>
      <c r="D125" s="110" t="s">
        <v>5</v>
      </c>
      <c r="E125" s="225" t="s">
        <v>478</v>
      </c>
      <c r="F125" s="134" t="s">
        <v>188</v>
      </c>
      <c r="G125" s="109" t="s">
        <v>314</v>
      </c>
      <c r="H125" s="166">
        <f>VLOOKUP(F125,POBLACIÓN_2018!$E$5:$G$129,3,FALSE)</f>
        <v>29295</v>
      </c>
      <c r="I125" s="167">
        <f>VLOOKUP(F125,'PIB Municipios 2018'!$F$8:$AQ$132,37,FALSE)</f>
        <v>351.64413251309503</v>
      </c>
      <c r="J125" s="168">
        <f t="shared" si="13"/>
        <v>12003.554617275817</v>
      </c>
      <c r="K125" s="169">
        <f t="shared" si="14"/>
        <v>4.07930987288678</v>
      </c>
      <c r="L125" s="184">
        <f t="shared" si="15"/>
        <v>2.6459415578267066E-2</v>
      </c>
      <c r="M125" s="184">
        <f t="shared" si="16"/>
        <v>7.774114195218136E-5</v>
      </c>
      <c r="N125" s="184">
        <f t="shared" si="17"/>
        <v>1.4320579766695768E-3</v>
      </c>
    </row>
    <row r="126" spans="1:14" x14ac:dyDescent="0.3">
      <c r="A126" s="79" t="s">
        <v>19</v>
      </c>
      <c r="B126" s="73" t="s">
        <v>9</v>
      </c>
      <c r="C126" s="133" t="s">
        <v>67</v>
      </c>
      <c r="D126" s="110" t="s">
        <v>5</v>
      </c>
      <c r="E126" s="225" t="s">
        <v>478</v>
      </c>
      <c r="F126" s="134" t="s">
        <v>189</v>
      </c>
      <c r="G126" s="109" t="s">
        <v>315</v>
      </c>
      <c r="H126" s="166">
        <f>VLOOKUP(F126,POBLACIÓN_2018!$E$5:$G$129,3,FALSE)</f>
        <v>42281</v>
      </c>
      <c r="I126" s="167">
        <f>VLOOKUP(F126,'PIB Municipios 2018'!$F$8:$AQ$132,37,FALSE)</f>
        <v>553.97087865130368</v>
      </c>
      <c r="J126" s="168">
        <f t="shared" si="13"/>
        <v>13102.123380509061</v>
      </c>
      <c r="K126" s="169">
        <f t="shared" si="14"/>
        <v>4.1173416847938267</v>
      </c>
      <c r="L126" s="184">
        <f t="shared" si="15"/>
        <v>1.553305870820851E-2</v>
      </c>
      <c r="M126" s="184">
        <f t="shared" si="16"/>
        <v>2.1948199599658093E-3</v>
      </c>
      <c r="N126" s="184">
        <f t="shared" si="17"/>
        <v>3.5823139487012588E-8</v>
      </c>
    </row>
    <row r="127" spans="1:14" x14ac:dyDescent="0.3">
      <c r="A127" s="79" t="s">
        <v>19</v>
      </c>
      <c r="B127" s="73" t="s">
        <v>9</v>
      </c>
      <c r="C127" s="133" t="s">
        <v>67</v>
      </c>
      <c r="D127" s="110" t="s">
        <v>5</v>
      </c>
      <c r="E127" s="225" t="s">
        <v>478</v>
      </c>
      <c r="F127" s="134" t="s">
        <v>190</v>
      </c>
      <c r="G127" s="109" t="s">
        <v>316</v>
      </c>
      <c r="H127" s="166">
        <f>VLOOKUP(F127,POBLACIÓN_2018!$E$5:$G$129,3,FALSE)</f>
        <v>20093</v>
      </c>
      <c r="I127" s="167">
        <f>VLOOKUP(F127,'PIB Municipios 2018'!$F$8:$AQ$132,37,FALSE)</f>
        <v>221.63610775600077</v>
      </c>
      <c r="J127" s="168">
        <f t="shared" si="13"/>
        <v>11030.513500024923</v>
      </c>
      <c r="K127" s="169">
        <f t="shared" si="14"/>
        <v>4.0425957304851892</v>
      </c>
      <c r="L127" s="184">
        <f t="shared" si="15"/>
        <v>3.9751445939437954E-2</v>
      </c>
      <c r="M127" s="184">
        <f t="shared" si="16"/>
        <v>7.7824532424157857E-4</v>
      </c>
      <c r="N127" s="184">
        <f t="shared" si="17"/>
        <v>5.558699172503098E-3</v>
      </c>
    </row>
    <row r="128" spans="1:14" x14ac:dyDescent="0.3">
      <c r="A128" s="79" t="s">
        <v>19</v>
      </c>
      <c r="B128" s="73" t="s">
        <v>9</v>
      </c>
      <c r="C128" s="133" t="s">
        <v>67</v>
      </c>
      <c r="D128" s="110" t="s">
        <v>5</v>
      </c>
      <c r="E128" s="225" t="s">
        <v>478</v>
      </c>
      <c r="F128" s="134" t="s">
        <v>191</v>
      </c>
      <c r="G128" s="109" t="s">
        <v>317</v>
      </c>
      <c r="H128" s="166">
        <f>VLOOKUP(F128,POBLACIÓN_2018!$E$5:$G$129,3,FALSE)</f>
        <v>30932</v>
      </c>
      <c r="I128" s="167">
        <f>VLOOKUP(F128,'PIB Municipios 2018'!$F$8:$AQ$132,37,FALSE)</f>
        <v>341.29649633530414</v>
      </c>
      <c r="J128" s="168">
        <f t="shared" si="13"/>
        <v>11033.767500818058</v>
      </c>
      <c r="K128" s="169">
        <f t="shared" si="14"/>
        <v>4.042723828436694</v>
      </c>
      <c r="L128" s="184">
        <f t="shared" si="15"/>
        <v>3.9700382612328139E-2</v>
      </c>
      <c r="M128" s="184">
        <f t="shared" si="16"/>
        <v>7.7111462375261406E-4</v>
      </c>
      <c r="N128" s="184">
        <f t="shared" si="17"/>
        <v>5.5396144645308808E-3</v>
      </c>
    </row>
    <row r="129" spans="1:14" x14ac:dyDescent="0.3">
      <c r="A129" s="79" t="s">
        <v>19</v>
      </c>
      <c r="B129" s="73" t="s">
        <v>9</v>
      </c>
      <c r="C129" s="133" t="s">
        <v>68</v>
      </c>
      <c r="D129" s="110" t="s">
        <v>42</v>
      </c>
      <c r="E129" s="225" t="s">
        <v>478</v>
      </c>
      <c r="F129" s="134" t="s">
        <v>192</v>
      </c>
      <c r="G129" s="109" t="s">
        <v>318</v>
      </c>
      <c r="H129" s="166">
        <f>VLOOKUP(F129,POBLACIÓN_2018!$E$5:$G$129,3,FALSE)</f>
        <v>4911</v>
      </c>
      <c r="I129" s="167">
        <f>VLOOKUP(F129,'PIB Municipios 2018'!$F$8:$AQ$132,37,FALSE)</f>
        <v>36.426710620580174</v>
      </c>
      <c r="J129" s="168">
        <f t="shared" si="13"/>
        <v>7417.3713338587204</v>
      </c>
      <c r="K129" s="169">
        <f t="shared" si="14"/>
        <v>3.8702500215234505</v>
      </c>
      <c r="L129" s="184">
        <f t="shared" si="15"/>
        <v>0.13817825302474257</v>
      </c>
      <c r="M129" s="184">
        <f t="shared" si="16"/>
        <v>1.2230279977986237E-2</v>
      </c>
      <c r="N129" s="184">
        <f t="shared" si="17"/>
        <v>6.0960791794046731E-2</v>
      </c>
    </row>
    <row r="130" spans="1:14" ht="15" thickBot="1" x14ac:dyDescent="0.35">
      <c r="A130" s="107" t="s">
        <v>19</v>
      </c>
      <c r="B130" s="108" t="s">
        <v>9</v>
      </c>
      <c r="C130" s="145" t="s">
        <v>68</v>
      </c>
      <c r="D130" s="146" t="s">
        <v>42</v>
      </c>
      <c r="E130" s="225" t="s">
        <v>478</v>
      </c>
      <c r="F130" s="147" t="s">
        <v>193</v>
      </c>
      <c r="G130" s="148" t="s">
        <v>319</v>
      </c>
      <c r="H130" s="170">
        <f>VLOOKUP(F130,POBLACIÓN_2018!$E$5:$G$129,3,FALSE)</f>
        <v>9093</v>
      </c>
      <c r="I130" s="171">
        <f>VLOOKUP(F130,'PIB Municipios 2018'!$F$8:$AQ$132,37,FALSE)</f>
        <v>112.23760868141747</v>
      </c>
      <c r="J130" s="172">
        <f t="shared" si="13"/>
        <v>12343.297996416746</v>
      </c>
      <c r="K130" s="173">
        <f t="shared" si="14"/>
        <v>4.0914312140149125</v>
      </c>
      <c r="L130" s="184">
        <f t="shared" si="15"/>
        <v>2.266294284351732E-2</v>
      </c>
      <c r="M130" s="184">
        <f t="shared" si="16"/>
        <v>1.2230279977986336E-2</v>
      </c>
      <c r="N130" s="184">
        <f t="shared" si="17"/>
        <v>6.615801686140608E-4</v>
      </c>
    </row>
    <row r="131" spans="1:14" ht="15" thickBot="1" x14ac:dyDescent="0.35">
      <c r="A131" s="290" t="s">
        <v>330</v>
      </c>
      <c r="B131" s="291"/>
      <c r="C131" s="291"/>
      <c r="D131" s="291"/>
      <c r="E131" s="291"/>
      <c r="F131" s="291"/>
      <c r="G131" s="291"/>
      <c r="H131" s="174">
        <f t="shared" ref="H131:I131" si="18">SUM(H6:H130)</f>
        <v>6407102</v>
      </c>
      <c r="I131" s="175">
        <f t="shared" si="18"/>
        <v>141866.28536304293</v>
      </c>
      <c r="J131" s="175">
        <f t="shared" si="13"/>
        <v>22142.036347016627</v>
      </c>
      <c r="K131" s="176">
        <f t="shared" si="14"/>
        <v>4.3452175593432676</v>
      </c>
      <c r="L131" s="182">
        <f>SUM(L6:L130)</f>
        <v>3.2322129073705388</v>
      </c>
    </row>
    <row r="133" spans="1:14" x14ac:dyDescent="0.3">
      <c r="L133" s="182">
        <f>SQRT(L131/(COUNT(L6:L130)-1))</f>
        <v>0.16145040453326823</v>
      </c>
    </row>
    <row r="134" spans="1:14" x14ac:dyDescent="0.3">
      <c r="L134" s="182">
        <f>_xlfn.STDEV.S(K6:K130)</f>
        <v>0.16145040453326823</v>
      </c>
    </row>
    <row r="135" spans="1:14" x14ac:dyDescent="0.3">
      <c r="L135" s="185">
        <f>L133-L134</f>
        <v>0</v>
      </c>
      <c r="M135" s="185"/>
    </row>
  </sheetData>
  <mergeCells count="12">
    <mergeCell ref="Y15:Z15"/>
    <mergeCell ref="Y2:AD2"/>
    <mergeCell ref="Y3:AD3"/>
    <mergeCell ref="Y4:AD4"/>
    <mergeCell ref="A131:G131"/>
    <mergeCell ref="A2:K2"/>
    <mergeCell ref="A3:K3"/>
    <mergeCell ref="A4:K4"/>
    <mergeCell ref="P31:Q31"/>
    <mergeCell ref="P2:U2"/>
    <mergeCell ref="P3:U3"/>
    <mergeCell ref="P4:U4"/>
  </mergeCells>
  <hyperlinks>
    <hyperlink ref="AO3" location="INDICE!A1" display="VOVER AL INDIC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32"/>
  <sheetViews>
    <sheetView showGridLines="0" topLeftCell="A16" zoomScale="70" zoomScaleNormal="70" workbookViewId="0">
      <selection activeCell="C27" sqref="C27:C31"/>
    </sheetView>
  </sheetViews>
  <sheetFormatPr baseColWidth="10" defaultRowHeight="14.4" x14ac:dyDescent="0.3"/>
  <cols>
    <col min="2" max="2" width="27.77734375" customWidth="1"/>
    <col min="3" max="3" width="15.109375" customWidth="1"/>
    <col min="12" max="12" width="14.33203125" customWidth="1"/>
    <col min="13" max="13" width="13.21875" customWidth="1"/>
    <col min="14" max="14" width="15.88671875" customWidth="1"/>
    <col min="17" max="17" width="28" customWidth="1"/>
  </cols>
  <sheetData>
    <row r="1" spans="1:24" ht="15" thickBot="1" x14ac:dyDescent="0.35"/>
    <row r="2" spans="1:24" ht="15" thickBot="1" x14ac:dyDescent="0.35">
      <c r="A2" s="299" t="s">
        <v>505</v>
      </c>
      <c r="B2" s="299"/>
      <c r="C2" s="299"/>
      <c r="D2" s="299"/>
      <c r="E2" s="299"/>
      <c r="F2" s="299"/>
      <c r="G2" s="299"/>
      <c r="H2" s="299"/>
      <c r="I2" s="299"/>
      <c r="J2" s="299"/>
      <c r="K2" s="299"/>
      <c r="L2" s="299"/>
      <c r="M2" s="299"/>
      <c r="N2" s="299"/>
      <c r="O2" s="299"/>
      <c r="Q2" s="259" t="s">
        <v>534</v>
      </c>
    </row>
    <row r="3" spans="1:24" ht="15" thickTop="1" x14ac:dyDescent="0.3">
      <c r="A3" s="300" t="s">
        <v>472</v>
      </c>
      <c r="B3" s="300"/>
      <c r="C3" s="300"/>
      <c r="D3" s="300"/>
      <c r="E3" s="300"/>
      <c r="F3" s="300"/>
      <c r="G3" s="300"/>
      <c r="H3" s="300"/>
      <c r="I3" s="300"/>
      <c r="J3" s="300"/>
      <c r="K3" s="300"/>
      <c r="L3" s="300"/>
      <c r="M3" s="300"/>
      <c r="N3" s="300"/>
      <c r="O3" s="300"/>
    </row>
    <row r="4" spans="1:24" ht="15" thickBot="1" x14ac:dyDescent="0.35">
      <c r="A4" s="306" t="s">
        <v>405</v>
      </c>
      <c r="B4" s="306"/>
      <c r="C4" s="306"/>
      <c r="D4" s="306"/>
      <c r="E4" s="306"/>
      <c r="F4" s="306"/>
      <c r="G4" s="306"/>
      <c r="H4" s="306"/>
      <c r="I4" s="306"/>
      <c r="J4" s="306"/>
      <c r="K4" s="306"/>
      <c r="L4" s="306"/>
      <c r="M4" s="306"/>
      <c r="N4" s="306"/>
      <c r="O4" s="306"/>
    </row>
    <row r="5" spans="1:24" ht="15" thickBot="1" x14ac:dyDescent="0.35"/>
    <row r="6" spans="1:24" ht="220.8" customHeight="1" thickBot="1" x14ac:dyDescent="0.35">
      <c r="A6" s="88" t="s">
        <v>10</v>
      </c>
      <c r="B6" s="89" t="s">
        <v>0</v>
      </c>
      <c r="C6" s="91" t="s">
        <v>329</v>
      </c>
      <c r="D6" s="91" t="s">
        <v>359</v>
      </c>
      <c r="E6" s="91" t="s">
        <v>344</v>
      </c>
      <c r="F6" s="91" t="s">
        <v>345</v>
      </c>
      <c r="G6" s="91" t="s">
        <v>346</v>
      </c>
      <c r="H6" s="91" t="s">
        <v>347</v>
      </c>
      <c r="I6" s="91" t="s">
        <v>348</v>
      </c>
      <c r="J6" s="91" t="s">
        <v>349</v>
      </c>
      <c r="K6" s="91" t="s">
        <v>350</v>
      </c>
      <c r="L6" s="91" t="s">
        <v>351</v>
      </c>
      <c r="M6" s="91" t="s">
        <v>355</v>
      </c>
      <c r="N6" s="91" t="s">
        <v>358</v>
      </c>
      <c r="O6" s="144" t="s">
        <v>407</v>
      </c>
      <c r="V6" s="269"/>
      <c r="W6" s="269"/>
      <c r="X6" s="269"/>
    </row>
    <row r="7" spans="1:24" x14ac:dyDescent="0.3">
      <c r="A7" s="82" t="s">
        <v>11</v>
      </c>
      <c r="B7" s="83" t="s">
        <v>1</v>
      </c>
      <c r="C7" s="164">
        <f>VLOOKUP(A7,ValorAgregadoActividad!$F$191:$T$199,3,FALSE)</f>
        <v>8.0645161793963457E-3</v>
      </c>
      <c r="D7" s="164">
        <f>VLOOKUP(A7,ValorAgregadoActividad!$F$191:$T$199,4,FALSE)</f>
        <v>3.9167552570909498E-4</v>
      </c>
      <c r="E7" s="164">
        <f>VLOOKUP(A7,ValorAgregadoActividad!$F$191:$T$199,5,FALSE)</f>
        <v>0.19080905565604583</v>
      </c>
      <c r="F7" s="164">
        <f>VLOOKUP(A7,ValorAgregadoActividad!$F$191:$T$199,6,FALSE)</f>
        <v>3.3562982606356331E-2</v>
      </c>
      <c r="G7" s="164">
        <f>VLOOKUP(A7,ValorAgregadoActividad!$F$191:$T$199,7,FALSE)</f>
        <v>9.3591567446980592E-2</v>
      </c>
      <c r="H7" s="164">
        <f>VLOOKUP(A7,ValorAgregadoActividad!$F$191:$T$199,8,FALSE)</f>
        <v>0.20746175285060761</v>
      </c>
      <c r="I7" s="164">
        <f>VLOOKUP(A7,ValorAgregadoActividad!$F$191:$T$199,9,FALSE)</f>
        <v>3.5304614160549537E-2</v>
      </c>
      <c r="J7" s="164">
        <f>VLOOKUP(A7,ValorAgregadoActividad!$F$191:$T$199,10,FALSE)</f>
        <v>7.128035847959148E-2</v>
      </c>
      <c r="K7" s="164">
        <f>VLOOKUP(A7,ValorAgregadoActividad!$F$191:$T$199,11,FALSE)</f>
        <v>0.10234165433328796</v>
      </c>
      <c r="L7" s="164">
        <f>VLOOKUP(A7,ValorAgregadoActividad!$F$191:$T$199,12,FALSE)</f>
        <v>0.10421913669717271</v>
      </c>
      <c r="M7" s="164">
        <f>VLOOKUP(A7,ValorAgregadoActividad!$F$191:$T$199,13,FALSE)</f>
        <v>0.12440810942380226</v>
      </c>
      <c r="N7" s="164">
        <f>VLOOKUP(A7,ValorAgregadoActividad!$F$191:$T$199,14,FALSE)</f>
        <v>2.8564576640500348E-2</v>
      </c>
      <c r="O7" s="195">
        <f>SUM(C7:N7)</f>
        <v>1.0000000000000002</v>
      </c>
    </row>
    <row r="8" spans="1:24" x14ac:dyDescent="0.3">
      <c r="A8" s="79" t="s">
        <v>12</v>
      </c>
      <c r="B8" s="73" t="s">
        <v>2</v>
      </c>
      <c r="C8" s="191">
        <f>VLOOKUP(A8,ValorAgregadoActividad!$F$191:$T$199,3,FALSE)</f>
        <v>7.4749969041409028E-2</v>
      </c>
      <c r="D8" s="191">
        <f>VLOOKUP(A8,ValorAgregadoActividad!$F$191:$T$199,4,FALSE)</f>
        <v>0.24172532827481008</v>
      </c>
      <c r="E8" s="191">
        <f>VLOOKUP(A8,ValorAgregadoActividad!$F$191:$T$199,5,FALSE)</f>
        <v>2.5932132788601434E-2</v>
      </c>
      <c r="F8" s="191">
        <f>VLOOKUP(A8,ValorAgregadoActividad!$F$191:$T$199,6,FALSE)</f>
        <v>4.4893812281198944E-2</v>
      </c>
      <c r="G8" s="191">
        <f>VLOOKUP(A8,ValorAgregadoActividad!$F$191:$T$199,7,FALSE)</f>
        <v>6.7570622080177292E-2</v>
      </c>
      <c r="H8" s="191">
        <f>VLOOKUP(A8,ValorAgregadoActividad!$F$191:$T$199,8,FALSE)</f>
        <v>0.16069857632452941</v>
      </c>
      <c r="I8" s="191">
        <f>VLOOKUP(A8,ValorAgregadoActividad!$F$191:$T$199,9,FALSE)</f>
        <v>2.5559791353254542E-2</v>
      </c>
      <c r="J8" s="191">
        <f>VLOOKUP(A8,ValorAgregadoActividad!$F$191:$T$199,10,FALSE)</f>
        <v>8.7232502480087699E-3</v>
      </c>
      <c r="K8" s="191">
        <f>VLOOKUP(A8,ValorAgregadoActividad!$F$191:$T$199,11,FALSE)</f>
        <v>6.9976081482595084E-2</v>
      </c>
      <c r="L8" s="191">
        <f>VLOOKUP(A8,ValorAgregadoActividad!$F$191:$T$199,12,FALSE)</f>
        <v>9.775831496295706E-2</v>
      </c>
      <c r="M8" s="191">
        <f>VLOOKUP(A8,ValorAgregadoActividad!$F$191:$T$199,13,FALSE)</f>
        <v>0.1616807783047482</v>
      </c>
      <c r="N8" s="191">
        <f>VLOOKUP(A8,ValorAgregadoActividad!$F$191:$T$199,14,FALSE)</f>
        <v>2.0731342857710146E-2</v>
      </c>
      <c r="O8" s="192">
        <f t="shared" ref="O8:O16" si="0">SUM(C8:N8)</f>
        <v>1</v>
      </c>
    </row>
    <row r="9" spans="1:24" x14ac:dyDescent="0.3">
      <c r="A9" s="79" t="s">
        <v>13</v>
      </c>
      <c r="B9" s="73" t="s">
        <v>3</v>
      </c>
      <c r="C9" s="191">
        <f>VLOOKUP(A9,ValorAgregadoActividad!$F$191:$T$199,3,FALSE)</f>
        <v>7.4690288364890972E-2</v>
      </c>
      <c r="D9" s="191">
        <f>VLOOKUP(A9,ValorAgregadoActividad!$F$191:$T$199,4,FALSE)</f>
        <v>0.29867737789516763</v>
      </c>
      <c r="E9" s="191">
        <f>VLOOKUP(A9,ValorAgregadoActividad!$F$191:$T$199,5,FALSE)</f>
        <v>0.14822733173902494</v>
      </c>
      <c r="F9" s="191">
        <f>VLOOKUP(A9,ValorAgregadoActividad!$F$191:$T$199,6,FALSE)</f>
        <v>6.1104016284831773E-2</v>
      </c>
      <c r="G9" s="191">
        <f>VLOOKUP(A9,ValorAgregadoActividad!$F$191:$T$199,7,FALSE)</f>
        <v>7.5953571617571117E-2</v>
      </c>
      <c r="H9" s="191">
        <f>VLOOKUP(A9,ValorAgregadoActividad!$F$191:$T$199,8,FALSE)</f>
        <v>0.101771115214722</v>
      </c>
      <c r="I9" s="191">
        <f>VLOOKUP(A9,ValorAgregadoActividad!$F$191:$T$199,9,FALSE)</f>
        <v>1.3835875835116456E-2</v>
      </c>
      <c r="J9" s="191">
        <f>VLOOKUP(A9,ValorAgregadoActividad!$F$191:$T$199,10,FALSE)</f>
        <v>6.8773281412751923E-3</v>
      </c>
      <c r="K9" s="191">
        <f>VLOOKUP(A9,ValorAgregadoActividad!$F$191:$T$199,11,FALSE)</f>
        <v>4.3068192183214032E-2</v>
      </c>
      <c r="L9" s="191">
        <f>VLOOKUP(A9,ValorAgregadoActividad!$F$191:$T$199,12,FALSE)</f>
        <v>8.4055892686693279E-2</v>
      </c>
      <c r="M9" s="191">
        <f>VLOOKUP(A9,ValorAgregadoActividad!$F$191:$T$199,13,FALSE)</f>
        <v>7.7665734356399813E-2</v>
      </c>
      <c r="N9" s="191">
        <f>VLOOKUP(A9,ValorAgregadoActividad!$F$191:$T$199,14,FALSE)</f>
        <v>1.4073275681092774E-2</v>
      </c>
      <c r="O9" s="192">
        <f t="shared" si="0"/>
        <v>0.99999999999999989</v>
      </c>
    </row>
    <row r="10" spans="1:24" x14ac:dyDescent="0.3">
      <c r="A10" s="79" t="s">
        <v>14</v>
      </c>
      <c r="B10" s="73" t="s">
        <v>4</v>
      </c>
      <c r="C10" s="191">
        <f>VLOOKUP(A10,ValorAgregadoActividad!$F$191:$T$199,3,FALSE)</f>
        <v>0.10301033338290591</v>
      </c>
      <c r="D10" s="191">
        <f>VLOOKUP(A10,ValorAgregadoActividad!$F$191:$T$199,4,FALSE)</f>
        <v>0.18068485477336782</v>
      </c>
      <c r="E10" s="191">
        <f>VLOOKUP(A10,ValorAgregadoActividad!$F$191:$T$199,5,FALSE)</f>
        <v>6.8681326052450753E-2</v>
      </c>
      <c r="F10" s="191">
        <f>VLOOKUP(A10,ValorAgregadoActividad!$F$191:$T$199,6,FALSE)</f>
        <v>0.21098383526025252</v>
      </c>
      <c r="G10" s="191">
        <f>VLOOKUP(A10,ValorAgregadoActividad!$F$191:$T$199,7,FALSE)</f>
        <v>5.7344881108967419E-2</v>
      </c>
      <c r="H10" s="191">
        <f>VLOOKUP(A10,ValorAgregadoActividad!$F$191:$T$199,8,FALSE)</f>
        <v>9.7544934784707008E-2</v>
      </c>
      <c r="I10" s="191">
        <f>VLOOKUP(A10,ValorAgregadoActividad!$F$191:$T$199,9,FALSE)</f>
        <v>1.8689935515372194E-2</v>
      </c>
      <c r="J10" s="191">
        <f>VLOOKUP(A10,ValorAgregadoActividad!$F$191:$T$199,10,FALSE)</f>
        <v>6.6764075788921049E-3</v>
      </c>
      <c r="K10" s="191">
        <f>VLOOKUP(A10,ValorAgregadoActividad!$F$191:$T$199,11,FALSE)</f>
        <v>5.9291585120335326E-2</v>
      </c>
      <c r="L10" s="191">
        <f>VLOOKUP(A10,ValorAgregadoActividad!$F$191:$T$199,12,FALSE)</f>
        <v>8.2433859302184401E-2</v>
      </c>
      <c r="M10" s="191">
        <f>VLOOKUP(A10,ValorAgregadoActividad!$F$191:$T$199,13,FALSE)</f>
        <v>0.10210670607414772</v>
      </c>
      <c r="N10" s="191">
        <f>VLOOKUP(A10,ValorAgregadoActividad!$F$191:$T$199,14,FALSE)</f>
        <v>1.2551341046416821E-2</v>
      </c>
      <c r="O10" s="192">
        <f t="shared" si="0"/>
        <v>1</v>
      </c>
    </row>
    <row r="11" spans="1:24" x14ac:dyDescent="0.3">
      <c r="A11" s="79" t="s">
        <v>15</v>
      </c>
      <c r="B11" s="73" t="s">
        <v>5</v>
      </c>
      <c r="C11" s="191">
        <f>VLOOKUP(A11,ValorAgregadoActividad!$F$191:$T$199,3,FALSE)</f>
        <v>0.27255048901846729</v>
      </c>
      <c r="D11" s="191">
        <f>VLOOKUP(A11,ValorAgregadoActividad!$F$191:$T$199,4,FALSE)</f>
        <v>1.1277630158111455E-2</v>
      </c>
      <c r="E11" s="191">
        <f>VLOOKUP(A11,ValorAgregadoActividad!$F$191:$T$199,5,FALSE)</f>
        <v>0.12353921086246901</v>
      </c>
      <c r="F11" s="191">
        <f>VLOOKUP(A11,ValorAgregadoActividad!$F$191:$T$199,6,FALSE)</f>
        <v>7.3355149848264509E-2</v>
      </c>
      <c r="G11" s="191">
        <f>VLOOKUP(A11,ValorAgregadoActividad!$F$191:$T$199,7,FALSE)</f>
        <v>7.6496039144677633E-2</v>
      </c>
      <c r="H11" s="191">
        <f>VLOOKUP(A11,ValorAgregadoActividad!$F$191:$T$199,8,FALSE)</f>
        <v>0.11166186354860475</v>
      </c>
      <c r="I11" s="191">
        <f>VLOOKUP(A11,ValorAgregadoActividad!$F$191:$T$199,9,FALSE)</f>
        <v>2.2016149739484459E-2</v>
      </c>
      <c r="J11" s="191">
        <f>VLOOKUP(A11,ValorAgregadoActividad!$F$191:$T$199,10,FALSE)</f>
        <v>1.3454073915418375E-2</v>
      </c>
      <c r="K11" s="191">
        <f>VLOOKUP(A11,ValorAgregadoActividad!$F$191:$T$199,11,FALSE)</f>
        <v>7.4131900592002156E-2</v>
      </c>
      <c r="L11" s="191">
        <f>VLOOKUP(A11,ValorAgregadoActividad!$F$191:$T$199,12,FALSE)</f>
        <v>7.6288935105713468E-2</v>
      </c>
      <c r="M11" s="191">
        <f>VLOOKUP(A11,ValorAgregadoActividad!$F$191:$T$199,13,FALSE)</f>
        <v>0.13013538220045556</v>
      </c>
      <c r="N11" s="191">
        <f>VLOOKUP(A11,ValorAgregadoActividad!$F$191:$T$199,14,FALSE)</f>
        <v>1.5093175866331328E-2</v>
      </c>
      <c r="O11" s="192">
        <f t="shared" si="0"/>
        <v>1</v>
      </c>
    </row>
    <row r="12" spans="1:24" x14ac:dyDescent="0.3">
      <c r="A12" s="77" t="s">
        <v>16</v>
      </c>
      <c r="B12" s="73" t="s">
        <v>6</v>
      </c>
      <c r="C12" s="191">
        <f>VLOOKUP(A12,ValorAgregadoActividad!$F$191:$T$199,3,FALSE)</f>
        <v>0.25065907792811826</v>
      </c>
      <c r="D12" s="191">
        <f>VLOOKUP(A12,ValorAgregadoActividad!$F$191:$T$199,4,FALSE)</f>
        <v>8.0048120926198944E-3</v>
      </c>
      <c r="E12" s="191">
        <f>VLOOKUP(A12,ValorAgregadoActividad!$F$191:$T$199,5,FALSE)</f>
        <v>3.811402089942062E-2</v>
      </c>
      <c r="F12" s="191">
        <f>VLOOKUP(A12,ValorAgregadoActividad!$F$191:$T$199,6,FALSE)</f>
        <v>3.0379949893901616E-2</v>
      </c>
      <c r="G12" s="191">
        <f>VLOOKUP(A12,ValorAgregadoActividad!$F$191:$T$199,7,FALSE)</f>
        <v>9.1286125229265866E-2</v>
      </c>
      <c r="H12" s="191">
        <f>VLOOKUP(A12,ValorAgregadoActividad!$F$191:$T$199,8,FALSE)</f>
        <v>0.14670283849347107</v>
      </c>
      <c r="I12" s="191">
        <f>VLOOKUP(A12,ValorAgregadoActividad!$F$191:$T$199,9,FALSE)</f>
        <v>2.7463774314792324E-2</v>
      </c>
      <c r="J12" s="191">
        <f>VLOOKUP(A12,ValorAgregadoActividad!$F$191:$T$199,10,FALSE)</f>
        <v>8.609991584380217E-3</v>
      </c>
      <c r="K12" s="191">
        <f>VLOOKUP(A12,ValorAgregadoActividad!$F$191:$T$199,11,FALSE)</f>
        <v>0.12156990328669137</v>
      </c>
      <c r="L12" s="191">
        <f>VLOOKUP(A12,ValorAgregadoActividad!$F$191:$T$199,12,FALSE)</f>
        <v>8.4124350654918453E-2</v>
      </c>
      <c r="M12" s="191">
        <f>VLOOKUP(A12,ValorAgregadoActividad!$F$191:$T$199,13,FALSE)</f>
        <v>0.17022445354101759</v>
      </c>
      <c r="N12" s="191">
        <f>VLOOKUP(A12,ValorAgregadoActividad!$F$191:$T$199,14,FALSE)</f>
        <v>2.2860702081402739E-2</v>
      </c>
      <c r="O12" s="192">
        <f t="shared" si="0"/>
        <v>1</v>
      </c>
    </row>
    <row r="13" spans="1:24" x14ac:dyDescent="0.3">
      <c r="A13" s="77" t="s">
        <v>17</v>
      </c>
      <c r="B13" s="73" t="s">
        <v>7</v>
      </c>
      <c r="C13" s="191">
        <f>VLOOKUP(A13,ValorAgregadoActividad!$F$191:$T$199,3,FALSE)</f>
        <v>0.119685668960514</v>
      </c>
      <c r="D13" s="191">
        <f>VLOOKUP(A13,ValorAgregadoActividad!$F$191:$T$199,4,FALSE)</f>
        <v>1.2351373689587081E-3</v>
      </c>
      <c r="E13" s="191">
        <f>VLOOKUP(A13,ValorAgregadoActividad!$F$191:$T$199,5,FALSE)</f>
        <v>0.17535852223091497</v>
      </c>
      <c r="F13" s="191">
        <f>VLOOKUP(A13,ValorAgregadoActividad!$F$191:$T$199,6,FALSE)</f>
        <v>0.12210796088315626</v>
      </c>
      <c r="G13" s="191">
        <f>VLOOKUP(A13,ValorAgregadoActividad!$F$191:$T$199,7,FALSE)</f>
        <v>5.6290443025025928E-2</v>
      </c>
      <c r="H13" s="191">
        <f>VLOOKUP(A13,ValorAgregadoActividad!$F$191:$T$199,8,FALSE)</f>
        <v>0.15179204088835224</v>
      </c>
      <c r="I13" s="191">
        <f>VLOOKUP(A13,ValorAgregadoActividad!$F$191:$T$199,9,FALSE)</f>
        <v>2.799497053877258E-2</v>
      </c>
      <c r="J13" s="191">
        <f>VLOOKUP(A13,ValorAgregadoActividad!$F$191:$T$199,10,FALSE)</f>
        <v>1.9524621926713306E-2</v>
      </c>
      <c r="K13" s="191">
        <f>VLOOKUP(A13,ValorAgregadoActividad!$F$191:$T$199,11,FALSE)</f>
        <v>0.10532739020646173</v>
      </c>
      <c r="L13" s="191">
        <f>VLOOKUP(A13,ValorAgregadoActividad!$F$191:$T$199,12,FALSE)</f>
        <v>8.68844853136502E-2</v>
      </c>
      <c r="M13" s="191">
        <f>VLOOKUP(A13,ValorAgregadoActividad!$F$191:$T$199,13,FALSE)</f>
        <v>0.11549371396722802</v>
      </c>
      <c r="N13" s="191">
        <f>VLOOKUP(A13,ValorAgregadoActividad!$F$191:$T$199,14,FALSE)</f>
        <v>1.8305044690252046E-2</v>
      </c>
      <c r="O13" s="192">
        <f t="shared" si="0"/>
        <v>1</v>
      </c>
    </row>
    <row r="14" spans="1:24" x14ac:dyDescent="0.3">
      <c r="A14" s="79" t="s">
        <v>18</v>
      </c>
      <c r="B14" s="73" t="s">
        <v>8</v>
      </c>
      <c r="C14" s="191">
        <f>VLOOKUP(A14,ValorAgregadoActividad!$F$191:$T$199,3,FALSE)</f>
        <v>0.30069938591068446</v>
      </c>
      <c r="D14" s="191">
        <f>VLOOKUP(A14,ValorAgregadoActividad!$F$191:$T$199,4,FALSE)</f>
        <v>4.2326533374414006E-3</v>
      </c>
      <c r="E14" s="191">
        <f>VLOOKUP(A14,ValorAgregadoActividad!$F$191:$T$199,5,FALSE)</f>
        <v>9.2545162876375528E-2</v>
      </c>
      <c r="F14" s="191">
        <f>VLOOKUP(A14,ValorAgregadoActividad!$F$191:$T$199,6,FALSE)</f>
        <v>2.9226361055677174E-2</v>
      </c>
      <c r="G14" s="191">
        <f>VLOOKUP(A14,ValorAgregadoActividad!$F$191:$T$199,7,FALSE)</f>
        <v>6.2752656497031739E-2</v>
      </c>
      <c r="H14" s="191">
        <f>VLOOKUP(A14,ValorAgregadoActividad!$F$191:$T$199,8,FALSE)</f>
        <v>0.14009118741075544</v>
      </c>
      <c r="I14" s="191">
        <f>VLOOKUP(A14,ValorAgregadoActividad!$F$191:$T$199,9,FALSE)</f>
        <v>2.6314715989058851E-2</v>
      </c>
      <c r="J14" s="191">
        <f>VLOOKUP(A14,ValorAgregadoActividad!$F$191:$T$199,10,FALSE)</f>
        <v>1.3460088441389515E-2</v>
      </c>
      <c r="K14" s="191">
        <f>VLOOKUP(A14,ValorAgregadoActividad!$F$191:$T$199,11,FALSE)</f>
        <v>9.711752138064432E-2</v>
      </c>
      <c r="L14" s="191">
        <f>VLOOKUP(A14,ValorAgregadoActividad!$F$191:$T$199,12,FALSE)</f>
        <v>7.8163194361553875E-2</v>
      </c>
      <c r="M14" s="191">
        <f>VLOOKUP(A14,ValorAgregadoActividad!$F$191:$T$199,13,FALSE)</f>
        <v>0.13251417571284049</v>
      </c>
      <c r="N14" s="191">
        <f>VLOOKUP(A14,ValorAgregadoActividad!$F$191:$T$199,14,FALSE)</f>
        <v>2.2882897026547125E-2</v>
      </c>
      <c r="O14" s="192">
        <f t="shared" si="0"/>
        <v>0.99999999999999989</v>
      </c>
    </row>
    <row r="15" spans="1:24" ht="15" thickBot="1" x14ac:dyDescent="0.35">
      <c r="A15" s="107" t="s">
        <v>19</v>
      </c>
      <c r="B15" s="108" t="s">
        <v>9</v>
      </c>
      <c r="C15" s="193">
        <f>VLOOKUP(A15,ValorAgregadoActividad!$F$191:$T$199,3,FALSE)</f>
        <v>0.20476215817437185</v>
      </c>
      <c r="D15" s="193">
        <f>VLOOKUP(A15,ValorAgregadoActividad!$F$191:$T$199,4,FALSE)</f>
        <v>3.076659411841712E-3</v>
      </c>
      <c r="E15" s="193">
        <f>VLOOKUP(A15,ValorAgregadoActividad!$F$191:$T$199,5,FALSE)</f>
        <v>5.8059634878242977E-2</v>
      </c>
      <c r="F15" s="193">
        <f>VLOOKUP(A15,ValorAgregadoActividad!$F$191:$T$199,6,FALSE)</f>
        <v>3.1390880353891926E-2</v>
      </c>
      <c r="G15" s="193">
        <f>VLOOKUP(A15,ValorAgregadoActividad!$F$191:$T$199,7,FALSE)</f>
        <v>6.1640740915165346E-2</v>
      </c>
      <c r="H15" s="193">
        <f>VLOOKUP(A15,ValorAgregadoActividad!$F$191:$T$199,8,FALSE)</f>
        <v>0.20751280354809881</v>
      </c>
      <c r="I15" s="193">
        <f>VLOOKUP(A15,ValorAgregadoActividad!$F$191:$T$199,9,FALSE)</f>
        <v>2.9909138267108965E-2</v>
      </c>
      <c r="J15" s="193">
        <f>VLOOKUP(A15,ValorAgregadoActividad!$F$191:$T$199,10,FALSE)</f>
        <v>1.8505632349252007E-2</v>
      </c>
      <c r="K15" s="193">
        <f>VLOOKUP(A15,ValorAgregadoActividad!$F$191:$T$199,11,FALSE)</f>
        <v>7.2264446614977246E-2</v>
      </c>
      <c r="L15" s="193">
        <f>VLOOKUP(A15,ValorAgregadoActividad!$F$191:$T$199,12,FALSE)</f>
        <v>9.2923200544635792E-2</v>
      </c>
      <c r="M15" s="193">
        <f>VLOOKUP(A15,ValorAgregadoActividad!$F$191:$T$199,13,FALSE)</f>
        <v>0.19094399010745081</v>
      </c>
      <c r="N15" s="193">
        <f>VLOOKUP(A15,ValorAgregadoActividad!$F$191:$T$199,14,FALSE)</f>
        <v>2.9010714834962429E-2</v>
      </c>
      <c r="O15" s="194">
        <f t="shared" si="0"/>
        <v>0.99999999999999967</v>
      </c>
    </row>
    <row r="16" spans="1:24" ht="15" thickBot="1" x14ac:dyDescent="0.35">
      <c r="A16" s="301" t="s">
        <v>330</v>
      </c>
      <c r="B16" s="302"/>
      <c r="C16" s="196">
        <f>ValorAgregadoActividad!H200</f>
        <v>6.2376100866767377E-2</v>
      </c>
      <c r="D16" s="196">
        <f>ValorAgregadoActividad!I200</f>
        <v>2.0758727586208038E-2</v>
      </c>
      <c r="E16" s="196">
        <f>ValorAgregadoActividad!J200</f>
        <v>0.16299122583006501</v>
      </c>
      <c r="F16" s="196">
        <f>ValorAgregadoActividad!K200</f>
        <v>4.9782013674317241E-2</v>
      </c>
      <c r="G16" s="196">
        <f>ValorAgregadoActividad!L200</f>
        <v>8.4067183406186644E-2</v>
      </c>
      <c r="H16" s="196">
        <f>ValorAgregadoActividad!M200</f>
        <v>0.18735653135893501</v>
      </c>
      <c r="I16" s="196">
        <f>ValorAgregadoActividad!N200</f>
        <v>3.2006050719152628E-2</v>
      </c>
      <c r="J16" s="196">
        <f>ValorAgregadoActividad!O200</f>
        <v>5.2405117584737267E-2</v>
      </c>
      <c r="K16" s="196">
        <f>ValorAgregadoActividad!P200</f>
        <v>9.6593349017517247E-2</v>
      </c>
      <c r="L16" s="196">
        <f>ValorAgregadoActividad!Q200</f>
        <v>9.810985737118956E-2</v>
      </c>
      <c r="M16" s="196">
        <f>ValorAgregadoActividad!R200</f>
        <v>0.12785148112552569</v>
      </c>
      <c r="N16" s="196">
        <f>ValorAgregadoActividad!S200</f>
        <v>2.5702361459398314E-2</v>
      </c>
      <c r="O16" s="197">
        <f t="shared" si="0"/>
        <v>1.0000000000000002</v>
      </c>
    </row>
    <row r="19" spans="1:21" x14ac:dyDescent="0.3">
      <c r="A19" s="299" t="s">
        <v>506</v>
      </c>
      <c r="B19" s="299"/>
      <c r="C19" s="299"/>
      <c r="D19" s="299"/>
      <c r="E19" s="299"/>
      <c r="F19" s="299"/>
      <c r="G19" s="299"/>
      <c r="H19" s="299"/>
      <c r="I19" s="299"/>
      <c r="J19" s="299"/>
      <c r="K19" s="299"/>
      <c r="L19" s="299"/>
      <c r="M19" s="299"/>
      <c r="N19" s="299"/>
    </row>
    <row r="20" spans="1:21" x14ac:dyDescent="0.3">
      <c r="A20" s="199" t="s">
        <v>526</v>
      </c>
      <c r="B20" s="199"/>
      <c r="C20" s="199"/>
      <c r="D20" s="199"/>
      <c r="E20" s="199"/>
      <c r="F20" s="199"/>
      <c r="G20" s="199"/>
      <c r="H20" s="199"/>
      <c r="I20" s="199"/>
      <c r="J20" s="199"/>
      <c r="K20" s="200"/>
      <c r="L20" s="200"/>
      <c r="M20" s="200"/>
      <c r="N20" s="200"/>
    </row>
    <row r="21" spans="1:21" ht="15" thickBot="1" x14ac:dyDescent="0.35">
      <c r="B21" s="198"/>
      <c r="C21" s="198"/>
      <c r="D21" s="198"/>
      <c r="E21" s="198"/>
      <c r="F21" s="198"/>
      <c r="G21" s="198"/>
      <c r="H21" s="198"/>
      <c r="I21" s="198"/>
      <c r="J21" s="198"/>
      <c r="R21" s="304" t="s">
        <v>535</v>
      </c>
      <c r="S21" s="304"/>
      <c r="T21" s="304"/>
      <c r="U21" s="304"/>
    </row>
    <row r="22" spans="1:21" ht="276.60000000000002" thickBot="1" x14ac:dyDescent="0.35">
      <c r="A22" s="88" t="s">
        <v>10</v>
      </c>
      <c r="B22" s="89" t="s">
        <v>0</v>
      </c>
      <c r="C22" s="91" t="s">
        <v>329</v>
      </c>
      <c r="D22" s="91" t="s">
        <v>477</v>
      </c>
      <c r="E22" s="91" t="s">
        <v>344</v>
      </c>
      <c r="F22" s="91" t="s">
        <v>345</v>
      </c>
      <c r="G22" s="91" t="s">
        <v>346</v>
      </c>
      <c r="H22" s="91" t="s">
        <v>347</v>
      </c>
      <c r="I22" s="91" t="s">
        <v>348</v>
      </c>
      <c r="J22" s="91" t="s">
        <v>349</v>
      </c>
      <c r="K22" s="91" t="s">
        <v>350</v>
      </c>
      <c r="L22" s="91" t="s">
        <v>351</v>
      </c>
      <c r="M22" s="91" t="s">
        <v>355</v>
      </c>
      <c r="N22" s="91" t="s">
        <v>358</v>
      </c>
      <c r="R22" s="305" t="s">
        <v>539</v>
      </c>
      <c r="S22" s="305"/>
      <c r="T22" s="305"/>
      <c r="U22" s="305"/>
    </row>
    <row r="23" spans="1:21" x14ac:dyDescent="0.3">
      <c r="A23" s="82" t="s">
        <v>11</v>
      </c>
      <c r="B23" s="83" t="s">
        <v>1</v>
      </c>
      <c r="C23" s="270">
        <f>C7/C$16</f>
        <v>0.12928855871613071</v>
      </c>
      <c r="D23" s="270">
        <f t="shared" ref="D23:N23" si="1">D7/D$16</f>
        <v>1.8867992948147824E-2</v>
      </c>
      <c r="E23" s="270">
        <f t="shared" si="1"/>
        <v>1.1706707197538582</v>
      </c>
      <c r="F23" s="270">
        <f t="shared" si="1"/>
        <v>0.67419897527511274</v>
      </c>
      <c r="G23" s="270">
        <f t="shared" si="1"/>
        <v>1.1132949107474561</v>
      </c>
      <c r="H23" s="270">
        <f t="shared" si="1"/>
        <v>1.107309957896025</v>
      </c>
      <c r="I23" s="270">
        <f t="shared" si="1"/>
        <v>1.1030606203289877</v>
      </c>
      <c r="J23" s="270">
        <f t="shared" si="1"/>
        <v>1.3601793443995922</v>
      </c>
      <c r="K23" s="270">
        <f t="shared" si="1"/>
        <v>1.0595103635419894</v>
      </c>
      <c r="L23" s="270">
        <f t="shared" si="1"/>
        <v>1.0622697809341344</v>
      </c>
      <c r="M23" s="270">
        <f t="shared" si="1"/>
        <v>0.97306740859464347</v>
      </c>
      <c r="N23" s="270">
        <f t="shared" si="1"/>
        <v>1.1113600081309041</v>
      </c>
    </row>
    <row r="24" spans="1:21" x14ac:dyDescent="0.3">
      <c r="A24" s="79" t="s">
        <v>12</v>
      </c>
      <c r="B24" s="73" t="s">
        <v>2</v>
      </c>
      <c r="C24" s="271">
        <f t="shared" ref="C24:N32" si="2">C8/C$16</f>
        <v>1.1983751469344275</v>
      </c>
      <c r="D24" s="271">
        <f t="shared" si="2"/>
        <v>11.644515651113934</v>
      </c>
      <c r="E24" s="271">
        <f t="shared" si="2"/>
        <v>0.15910140350523119</v>
      </c>
      <c r="F24" s="271">
        <f t="shared" si="2"/>
        <v>0.90180788135454348</v>
      </c>
      <c r="G24" s="271">
        <f t="shared" si="2"/>
        <v>0.80376931095332327</v>
      </c>
      <c r="H24" s="271">
        <f t="shared" si="2"/>
        <v>0.85771536844192175</v>
      </c>
      <c r="I24" s="271">
        <f t="shared" si="2"/>
        <v>0.798592477951658</v>
      </c>
      <c r="J24" s="271">
        <f t="shared" si="2"/>
        <v>0.16645798444977392</v>
      </c>
      <c r="K24" s="271">
        <f t="shared" si="2"/>
        <v>0.72443995569410158</v>
      </c>
      <c r="L24" s="271">
        <f t="shared" si="2"/>
        <v>0.99641684925804686</v>
      </c>
      <c r="M24" s="271">
        <f t="shared" si="2"/>
        <v>1.2645983987155269</v>
      </c>
      <c r="N24" s="271">
        <f t="shared" si="2"/>
        <v>0.80659292300667307</v>
      </c>
    </row>
    <row r="25" spans="1:21" x14ac:dyDescent="0.3">
      <c r="A25" s="79" t="s">
        <v>13</v>
      </c>
      <c r="B25" s="73" t="s">
        <v>3</v>
      </c>
      <c r="C25" s="271">
        <f t="shared" si="2"/>
        <v>1.1974183593877752</v>
      </c>
      <c r="D25" s="271">
        <f t="shared" si="2"/>
        <v>14.388038797407164</v>
      </c>
      <c r="E25" s="271">
        <f t="shared" si="2"/>
        <v>0.90941908672781602</v>
      </c>
      <c r="F25" s="271">
        <f t="shared" si="2"/>
        <v>1.2274315917508898</v>
      </c>
      <c r="G25" s="271">
        <f t="shared" si="2"/>
        <v>0.9034865751429656</v>
      </c>
      <c r="H25" s="271">
        <f t="shared" si="2"/>
        <v>0.54319491547241727</v>
      </c>
      <c r="I25" s="271">
        <f t="shared" si="2"/>
        <v>0.43228938042133946</v>
      </c>
      <c r="J25" s="271">
        <f t="shared" si="2"/>
        <v>0.13123390344759345</v>
      </c>
      <c r="K25" s="271">
        <f t="shared" si="2"/>
        <v>0.44587119735752817</v>
      </c>
      <c r="L25" s="271">
        <f t="shared" si="2"/>
        <v>0.85675277631559077</v>
      </c>
      <c r="M25" s="271">
        <f t="shared" si="2"/>
        <v>0.60746839749276682</v>
      </c>
      <c r="N25" s="271">
        <f t="shared" si="2"/>
        <v>0.5475479637668369</v>
      </c>
    </row>
    <row r="26" spans="1:21" x14ac:dyDescent="0.3">
      <c r="A26" s="79" t="s">
        <v>14</v>
      </c>
      <c r="B26" s="73" t="s">
        <v>4</v>
      </c>
      <c r="C26" s="271">
        <f t="shared" si="2"/>
        <v>1.65143912414358</v>
      </c>
      <c r="D26" s="271">
        <f t="shared" si="2"/>
        <v>8.7040428669343708</v>
      </c>
      <c r="E26" s="271">
        <f t="shared" si="2"/>
        <v>0.42138051114517078</v>
      </c>
      <c r="F26" s="271">
        <f t="shared" si="2"/>
        <v>4.2381538971192727</v>
      </c>
      <c r="G26" s="271">
        <f t="shared" si="2"/>
        <v>0.68213158554265674</v>
      </c>
      <c r="H26" s="271">
        <f t="shared" si="2"/>
        <v>0.5206380267460855</v>
      </c>
      <c r="I26" s="271">
        <f t="shared" si="2"/>
        <v>0.58395006867210941</v>
      </c>
      <c r="J26" s="271">
        <f t="shared" si="2"/>
        <v>0.12739991601195408</v>
      </c>
      <c r="K26" s="271">
        <f t="shared" si="2"/>
        <v>0.61382678749012798</v>
      </c>
      <c r="L26" s="271">
        <f t="shared" si="2"/>
        <v>0.84021994844313685</v>
      </c>
      <c r="M26" s="271">
        <f t="shared" si="2"/>
        <v>0.79863530070409172</v>
      </c>
      <c r="N26" s="271">
        <f t="shared" si="2"/>
        <v>0.48833415817624426</v>
      </c>
    </row>
    <row r="27" spans="1:21" x14ac:dyDescent="0.3">
      <c r="A27" s="79" t="s">
        <v>15</v>
      </c>
      <c r="B27" s="73" t="s">
        <v>5</v>
      </c>
      <c r="C27" s="271">
        <f t="shared" si="2"/>
        <v>4.3694698006312258</v>
      </c>
      <c r="D27" s="271">
        <f t="shared" si="2"/>
        <v>0.54327174492160291</v>
      </c>
      <c r="E27" s="271">
        <f t="shared" si="2"/>
        <v>0.75795006898881323</v>
      </c>
      <c r="F27" s="271">
        <f t="shared" si="2"/>
        <v>1.4735271724476013</v>
      </c>
      <c r="G27" s="271">
        <f t="shared" si="2"/>
        <v>0.90993936094031391</v>
      </c>
      <c r="H27" s="271">
        <f t="shared" si="2"/>
        <v>0.59598596717551577</v>
      </c>
      <c r="I27" s="271">
        <f t="shared" si="2"/>
        <v>0.68787461260597993</v>
      </c>
      <c r="J27" s="271">
        <f t="shared" si="2"/>
        <v>0.25673206235371199</v>
      </c>
      <c r="K27" s="271">
        <f t="shared" si="2"/>
        <v>0.76746381967311539</v>
      </c>
      <c r="L27" s="271">
        <f t="shared" si="2"/>
        <v>0.77758685161554508</v>
      </c>
      <c r="M27" s="271">
        <f t="shared" si="2"/>
        <v>1.0178637044704044</v>
      </c>
      <c r="N27" s="271">
        <f t="shared" si="2"/>
        <v>0.58722914974850937</v>
      </c>
    </row>
    <row r="28" spans="1:21" x14ac:dyDescent="0.3">
      <c r="A28" s="77" t="s">
        <v>16</v>
      </c>
      <c r="B28" s="73" t="s">
        <v>6</v>
      </c>
      <c r="C28" s="271">
        <f t="shared" si="2"/>
        <v>4.0185114882944521</v>
      </c>
      <c r="D28" s="271">
        <f t="shared" si="2"/>
        <v>0.38561188586232226</v>
      </c>
      <c r="E28" s="271">
        <f t="shared" si="2"/>
        <v>0.23384093656156912</v>
      </c>
      <c r="F28" s="271">
        <f t="shared" si="2"/>
        <v>0.61025956267363213</v>
      </c>
      <c r="G28" s="271">
        <f t="shared" si="2"/>
        <v>1.0858711036885764</v>
      </c>
      <c r="H28" s="271">
        <f t="shared" si="2"/>
        <v>0.78301427459937245</v>
      </c>
      <c r="I28" s="271">
        <f t="shared" si="2"/>
        <v>0.85808069717135782</v>
      </c>
      <c r="J28" s="271">
        <f t="shared" si="2"/>
        <v>0.16429677064378603</v>
      </c>
      <c r="K28" s="271">
        <f t="shared" si="2"/>
        <v>1.2585742654460053</v>
      </c>
      <c r="L28" s="271">
        <f t="shared" si="2"/>
        <v>0.85745054481775218</v>
      </c>
      <c r="M28" s="271">
        <f t="shared" si="2"/>
        <v>1.3314233987941817</v>
      </c>
      <c r="N28" s="271">
        <f t="shared" si="2"/>
        <v>0.88943975507913897</v>
      </c>
    </row>
    <row r="29" spans="1:21" x14ac:dyDescent="0.3">
      <c r="A29" s="77" t="s">
        <v>17</v>
      </c>
      <c r="B29" s="73" t="s">
        <v>7</v>
      </c>
      <c r="C29" s="271">
        <f t="shared" si="2"/>
        <v>1.9187744552381905</v>
      </c>
      <c r="D29" s="271">
        <f t="shared" si="2"/>
        <v>5.9499666529625121E-2</v>
      </c>
      <c r="E29" s="271">
        <f t="shared" si="2"/>
        <v>1.0758770684609988</v>
      </c>
      <c r="F29" s="271">
        <f t="shared" si="2"/>
        <v>2.4528529858596757</v>
      </c>
      <c r="G29" s="271">
        <f t="shared" si="2"/>
        <v>0.66958878297430169</v>
      </c>
      <c r="H29" s="271">
        <f t="shared" si="2"/>
        <v>0.81017747172929444</v>
      </c>
      <c r="I29" s="271">
        <f t="shared" si="2"/>
        <v>0.87467744097587796</v>
      </c>
      <c r="J29" s="271">
        <f t="shared" si="2"/>
        <v>0.37257090197617942</v>
      </c>
      <c r="K29" s="271">
        <f t="shared" si="2"/>
        <v>1.0904207305966849</v>
      </c>
      <c r="L29" s="271">
        <f t="shared" si="2"/>
        <v>0.88558364716534854</v>
      </c>
      <c r="M29" s="271">
        <f t="shared" si="2"/>
        <v>0.90334279235948223</v>
      </c>
      <c r="N29" s="271">
        <f t="shared" si="2"/>
        <v>0.71219310798224855</v>
      </c>
    </row>
    <row r="30" spans="1:21" x14ac:dyDescent="0.3">
      <c r="A30" s="79" t="s">
        <v>18</v>
      </c>
      <c r="B30" s="73" t="s">
        <v>8</v>
      </c>
      <c r="C30" s="271">
        <f t="shared" si="2"/>
        <v>4.8207467560847572</v>
      </c>
      <c r="D30" s="271">
        <f t="shared" si="2"/>
        <v>0.20389753272997077</v>
      </c>
      <c r="E30" s="271">
        <f t="shared" si="2"/>
        <v>0.56779229927912378</v>
      </c>
      <c r="F30" s="271">
        <f t="shared" si="2"/>
        <v>0.58708675882179473</v>
      </c>
      <c r="G30" s="271">
        <f t="shared" si="2"/>
        <v>0.74645841521572454</v>
      </c>
      <c r="H30" s="271">
        <f t="shared" si="2"/>
        <v>0.74772513343754587</v>
      </c>
      <c r="I30" s="271">
        <f t="shared" si="2"/>
        <v>0.82217941288557528</v>
      </c>
      <c r="J30" s="271">
        <f t="shared" si="2"/>
        <v>0.25684683217483517</v>
      </c>
      <c r="K30" s="271">
        <f t="shared" si="2"/>
        <v>1.005426588563898</v>
      </c>
      <c r="L30" s="271">
        <f t="shared" si="2"/>
        <v>0.79669053096092746</v>
      </c>
      <c r="M30" s="271">
        <f t="shared" si="2"/>
        <v>1.0364696172955317</v>
      </c>
      <c r="N30" s="271">
        <f t="shared" si="2"/>
        <v>0.89030329227510629</v>
      </c>
    </row>
    <row r="31" spans="1:21" ht="15" thickBot="1" x14ac:dyDescent="0.35">
      <c r="A31" s="107" t="s">
        <v>19</v>
      </c>
      <c r="B31" s="108" t="s">
        <v>9</v>
      </c>
      <c r="C31" s="272">
        <f t="shared" si="2"/>
        <v>3.2827021139351893</v>
      </c>
      <c r="D31" s="272">
        <f t="shared" si="2"/>
        <v>0.1482104044703503</v>
      </c>
      <c r="E31" s="272">
        <f t="shared" si="2"/>
        <v>0.35621325370468759</v>
      </c>
      <c r="F31" s="272">
        <f t="shared" si="2"/>
        <v>0.63056670546227056</v>
      </c>
      <c r="G31" s="272">
        <f t="shared" si="2"/>
        <v>0.73323190355190493</v>
      </c>
      <c r="H31" s="272">
        <f t="shared" si="2"/>
        <v>1.1075824367742413</v>
      </c>
      <c r="I31" s="272">
        <f t="shared" si="2"/>
        <v>0.93448387398858757</v>
      </c>
      <c r="J31" s="272">
        <f t="shared" si="2"/>
        <v>0.35312643501522611</v>
      </c>
      <c r="K31" s="272">
        <f t="shared" si="2"/>
        <v>0.74813066686270557</v>
      </c>
      <c r="L31" s="272">
        <f t="shared" si="2"/>
        <v>0.94713419257220477</v>
      </c>
      <c r="M31" s="272">
        <f t="shared" si="2"/>
        <v>1.4934828163623723</v>
      </c>
      <c r="N31" s="272">
        <f t="shared" si="2"/>
        <v>1.1287178760126877</v>
      </c>
    </row>
    <row r="32" spans="1:21" ht="15" thickBot="1" x14ac:dyDescent="0.35">
      <c r="A32" s="301" t="s">
        <v>330</v>
      </c>
      <c r="B32" s="302"/>
      <c r="C32" s="273">
        <f t="shared" si="2"/>
        <v>1</v>
      </c>
      <c r="D32" s="273">
        <f t="shared" si="2"/>
        <v>1</v>
      </c>
      <c r="E32" s="273">
        <f t="shared" si="2"/>
        <v>1</v>
      </c>
      <c r="F32" s="273">
        <f t="shared" si="2"/>
        <v>1</v>
      </c>
      <c r="G32" s="273">
        <f t="shared" si="2"/>
        <v>1</v>
      </c>
      <c r="H32" s="273">
        <f t="shared" si="2"/>
        <v>1</v>
      </c>
      <c r="I32" s="273">
        <f t="shared" si="2"/>
        <v>1</v>
      </c>
      <c r="J32" s="273">
        <f t="shared" si="2"/>
        <v>1</v>
      </c>
      <c r="K32" s="273">
        <f t="shared" si="2"/>
        <v>1</v>
      </c>
      <c r="L32" s="273">
        <f t="shared" si="2"/>
        <v>1</v>
      </c>
      <c r="M32" s="273">
        <f t="shared" si="2"/>
        <v>1</v>
      </c>
      <c r="N32" s="273">
        <f t="shared" si="2"/>
        <v>1</v>
      </c>
    </row>
  </sheetData>
  <mergeCells count="8">
    <mergeCell ref="A2:O2"/>
    <mergeCell ref="A3:O3"/>
    <mergeCell ref="A4:O4"/>
    <mergeCell ref="A32:B32"/>
    <mergeCell ref="A19:N19"/>
    <mergeCell ref="R22:U22"/>
    <mergeCell ref="R21:U21"/>
    <mergeCell ref="A16:B16"/>
  </mergeCells>
  <conditionalFormatting sqref="C23:N23">
    <cfRule type="colorScale" priority="9">
      <colorScale>
        <cfvo type="min"/>
        <cfvo type="max"/>
        <color rgb="FFFCFCFF"/>
        <color rgb="FF63BE7B"/>
      </colorScale>
    </cfRule>
  </conditionalFormatting>
  <conditionalFormatting sqref="C24:N24">
    <cfRule type="colorScale" priority="8">
      <colorScale>
        <cfvo type="min"/>
        <cfvo type="max"/>
        <color rgb="FFFCFCFF"/>
        <color rgb="FF63BE7B"/>
      </colorScale>
    </cfRule>
  </conditionalFormatting>
  <conditionalFormatting sqref="C25:N25">
    <cfRule type="colorScale" priority="7">
      <colorScale>
        <cfvo type="min"/>
        <cfvo type="max"/>
        <color rgb="FFFCFCFF"/>
        <color rgb="FF63BE7B"/>
      </colorScale>
    </cfRule>
  </conditionalFormatting>
  <conditionalFormatting sqref="C26:N26">
    <cfRule type="colorScale" priority="6">
      <colorScale>
        <cfvo type="min"/>
        <cfvo type="max"/>
        <color rgb="FFFCFCFF"/>
        <color rgb="FF63BE7B"/>
      </colorScale>
    </cfRule>
  </conditionalFormatting>
  <conditionalFormatting sqref="C27:N27">
    <cfRule type="colorScale" priority="5">
      <colorScale>
        <cfvo type="min"/>
        <cfvo type="max"/>
        <color rgb="FFFCFCFF"/>
        <color rgb="FF63BE7B"/>
      </colorScale>
    </cfRule>
  </conditionalFormatting>
  <conditionalFormatting sqref="C28:N28">
    <cfRule type="colorScale" priority="4">
      <colorScale>
        <cfvo type="min"/>
        <cfvo type="max"/>
        <color rgb="FFFCFCFF"/>
        <color rgb="FF63BE7B"/>
      </colorScale>
    </cfRule>
  </conditionalFormatting>
  <conditionalFormatting sqref="C29:N29">
    <cfRule type="colorScale" priority="3">
      <colorScale>
        <cfvo type="min"/>
        <cfvo type="max"/>
        <color rgb="FFFCFCFF"/>
        <color rgb="FF63BE7B"/>
      </colorScale>
    </cfRule>
  </conditionalFormatting>
  <conditionalFormatting sqref="C30:N30">
    <cfRule type="colorScale" priority="2">
      <colorScale>
        <cfvo type="min"/>
        <cfvo type="max"/>
        <color rgb="FFFCFCFF"/>
        <color rgb="FF63BE7B"/>
      </colorScale>
    </cfRule>
  </conditionalFormatting>
  <conditionalFormatting sqref="C31:N31">
    <cfRule type="colorScale" priority="1">
      <colorScale>
        <cfvo type="min"/>
        <cfvo type="max"/>
        <color rgb="FFFCFCFF"/>
        <color rgb="FF63BE7B"/>
      </colorScale>
    </cfRule>
  </conditionalFormatting>
  <hyperlinks>
    <hyperlink ref="Q2" location="INDICE!A1" display="VOVER AL INDIC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D201"/>
  <sheetViews>
    <sheetView showGridLines="0" topLeftCell="F1" zoomScale="85" zoomScaleNormal="85" workbookViewId="0">
      <selection activeCell="F140" sqref="F140"/>
    </sheetView>
  </sheetViews>
  <sheetFormatPr baseColWidth="10" defaultRowHeight="14.4" x14ac:dyDescent="0.3"/>
  <cols>
    <col min="2" max="2" width="18.33203125" customWidth="1"/>
    <col min="5" max="5" width="20" customWidth="1"/>
    <col min="7" max="7" width="41.109375" customWidth="1"/>
    <col min="8" max="8" width="11.6640625" customWidth="1"/>
    <col min="9" max="9" width="13.6640625" customWidth="1"/>
    <col min="10" max="10" width="12.6640625" customWidth="1"/>
    <col min="11" max="11" width="14.88671875" bestFit="1" customWidth="1"/>
    <col min="12" max="12" width="20.6640625" style="218" customWidth="1"/>
    <col min="14" max="14" width="23.21875" customWidth="1"/>
    <col min="20" max="20" width="15.44140625" customWidth="1"/>
  </cols>
  <sheetData>
    <row r="1" spans="1:30" ht="15" thickBot="1" x14ac:dyDescent="0.35"/>
    <row r="2" spans="1:30" ht="15" thickBot="1" x14ac:dyDescent="0.35">
      <c r="A2" s="299" t="s">
        <v>507</v>
      </c>
      <c r="B2" s="299"/>
      <c r="C2" s="299"/>
      <c r="D2" s="299"/>
      <c r="E2" s="299"/>
      <c r="F2" s="299"/>
      <c r="G2" s="299"/>
      <c r="H2" s="299"/>
      <c r="I2" s="299"/>
      <c r="J2" s="299"/>
      <c r="K2" s="299"/>
      <c r="L2" s="299"/>
      <c r="N2" s="259" t="s">
        <v>534</v>
      </c>
    </row>
    <row r="3" spans="1:30" ht="15" thickTop="1" x14ac:dyDescent="0.3">
      <c r="A3" s="300" t="s">
        <v>527</v>
      </c>
      <c r="B3" s="300"/>
      <c r="C3" s="300"/>
      <c r="D3" s="300"/>
      <c r="E3" s="300"/>
      <c r="F3" s="300"/>
      <c r="G3" s="300"/>
      <c r="H3" s="300"/>
      <c r="I3" s="300"/>
      <c r="J3" s="300"/>
      <c r="K3" s="300"/>
      <c r="L3" s="300"/>
    </row>
    <row r="4" spans="1:30" x14ac:dyDescent="0.3">
      <c r="A4" s="300" t="s">
        <v>322</v>
      </c>
      <c r="B4" s="300"/>
      <c r="C4" s="300"/>
      <c r="D4" s="300"/>
      <c r="E4" s="300"/>
      <c r="F4" s="300"/>
      <c r="G4" s="300"/>
      <c r="H4" s="300"/>
      <c r="I4" s="300"/>
      <c r="J4" s="300"/>
      <c r="K4" s="300"/>
      <c r="L4" s="300"/>
    </row>
    <row r="5" spans="1:30" x14ac:dyDescent="0.3">
      <c r="A5" s="300" t="s">
        <v>402</v>
      </c>
      <c r="B5" s="300"/>
      <c r="C5" s="300"/>
      <c r="D5" s="300"/>
      <c r="E5" s="300"/>
      <c r="F5" s="300"/>
      <c r="G5" s="300"/>
      <c r="H5" s="300"/>
      <c r="I5" s="300"/>
      <c r="J5" s="300"/>
      <c r="K5" s="300"/>
      <c r="L5" s="300"/>
    </row>
    <row r="6" spans="1:30" ht="15" thickBot="1" x14ac:dyDescent="0.35"/>
    <row r="7" spans="1:30" ht="53.4" thickBot="1" x14ac:dyDescent="0.35">
      <c r="A7" s="88" t="s">
        <v>10</v>
      </c>
      <c r="B7" s="89" t="s">
        <v>0</v>
      </c>
      <c r="C7" s="126" t="s">
        <v>43</v>
      </c>
      <c r="D7" s="89" t="s">
        <v>20</v>
      </c>
      <c r="E7" s="89" t="s">
        <v>488</v>
      </c>
      <c r="F7" s="89" t="s">
        <v>320</v>
      </c>
      <c r="G7" s="89" t="s">
        <v>194</v>
      </c>
      <c r="H7" s="89" t="s">
        <v>492</v>
      </c>
      <c r="I7" s="89" t="s">
        <v>493</v>
      </c>
      <c r="J7" s="89" t="s">
        <v>494</v>
      </c>
      <c r="K7" s="89" t="s">
        <v>495</v>
      </c>
      <c r="L7" s="181" t="s">
        <v>496</v>
      </c>
      <c r="O7" s="312" t="s">
        <v>538</v>
      </c>
      <c r="P7" s="312"/>
      <c r="Q7" s="312"/>
      <c r="R7" s="312"/>
      <c r="S7" s="312"/>
      <c r="T7" s="312"/>
      <c r="Z7" s="205"/>
      <c r="AA7" s="205"/>
      <c r="AB7" s="205"/>
      <c r="AC7" s="227"/>
      <c r="AD7" s="227"/>
    </row>
    <row r="8" spans="1:30" x14ac:dyDescent="0.3">
      <c r="A8" s="82" t="s">
        <v>11</v>
      </c>
      <c r="B8" s="208" t="s">
        <v>1</v>
      </c>
      <c r="C8" s="140" t="s">
        <v>44</v>
      </c>
      <c r="D8" s="209" t="s">
        <v>21</v>
      </c>
      <c r="E8" s="226" t="s">
        <v>486</v>
      </c>
      <c r="F8" s="140" t="s">
        <v>69</v>
      </c>
      <c r="G8" s="209" t="s">
        <v>195</v>
      </c>
      <c r="H8" s="84">
        <f>SUMIF('PIB Municipios 2018'!$F$8:$F$132,$F8,'PIB Municipios 2018'!$M$8:$M$132)+SUMIF('PIB Municipios 2018'!$F$8:$F$132,$F8,'PIB Municipios 2018'!$R$8:$R$132)</f>
        <v>131.67839087947431</v>
      </c>
      <c r="I8" s="84">
        <f>SUMIF('PIB Municipios 2018'!$F$8:$F$132,$F8,'PIB Municipios 2018'!$S$8:$S$132)+SUMIF('PIB Municipios 2018'!$F$8:$F$132,$F8,'PIB Municipios 2018'!$Y$8:$Y$132)</f>
        <v>13962.386694198452</v>
      </c>
      <c r="J8" s="84">
        <f>SUMIF('PIB Municipios 2018'!$F$8:$F$132,$F8,'PIB Municipios 2018'!$V$8:$V$132)+SUMIF('PIB Municipios 2018'!$F$8:$F$132,$F8,'PIB Municipios 2018'!$AB$8:$AB$132)+SUMIF('PIB Municipios 2018'!$F$8:$F$132,$F8,'PIB Municipios 2018'!$AC$8:$AC$132)+SUMIF('PIB Municipios 2018'!$F$8:$F$132,$F8,'PIB Municipios 2018'!$AD$8:$AD$132)+SUMIF('PIB Municipios 2018'!$F$8:$F$132,$F8,'PIB Municipios 2018'!$AE$8:$AE$132)+SUMIF('PIB Municipios 2018'!$F$8:$F$132,$F8,'PIB Municipios 2018'!$AF$8:$AF$132)+SUMIF('PIB Municipios 2018'!$F$8:$F$132,$F8,'PIB Municipios 2018'!$AJ$8:$AJ$132)+SUMIF('PIB Municipios 2018'!$F$8:$F$132,$F8,'PIB Municipios 2018'!$AM$8:$AM$132)</f>
        <v>42545.37142452172</v>
      </c>
      <c r="K8" s="84">
        <f>SUM(H8:J8)</f>
        <v>56639.436509599647</v>
      </c>
      <c r="L8" s="219">
        <f>K8/$K$133</f>
        <v>0.43874128991422662</v>
      </c>
      <c r="O8" s="313" t="s">
        <v>497</v>
      </c>
      <c r="P8" s="314"/>
      <c r="Q8" s="314"/>
      <c r="R8" s="314"/>
      <c r="S8" s="314"/>
      <c r="T8" s="315"/>
      <c r="Z8" s="203"/>
      <c r="AA8" s="204"/>
      <c r="AB8" s="203"/>
      <c r="AC8" s="227"/>
      <c r="AD8" s="227"/>
    </row>
    <row r="9" spans="1:30" x14ac:dyDescent="0.3">
      <c r="A9" s="79" t="s">
        <v>11</v>
      </c>
      <c r="B9" s="210" t="s">
        <v>1</v>
      </c>
      <c r="C9" s="133" t="s">
        <v>45</v>
      </c>
      <c r="D9" s="211" t="s">
        <v>22</v>
      </c>
      <c r="E9" s="226" t="s">
        <v>486</v>
      </c>
      <c r="F9" s="212" t="s">
        <v>70</v>
      </c>
      <c r="G9" s="211" t="s">
        <v>196</v>
      </c>
      <c r="H9" s="74">
        <f>SUMIF('PIB Municipios 2018'!$F$8:$F$132,$F9,'PIB Municipios 2018'!$M$8:$M$132)+SUMIF('PIB Municipios 2018'!$F$8:$F$132,$F9,'PIB Municipios 2018'!$R$8:$R$132)</f>
        <v>176.93004915869676</v>
      </c>
      <c r="I9" s="74">
        <f>SUMIF('PIB Municipios 2018'!$F$8:$F$132,$F9,'PIB Municipios 2018'!$S$8:$S$132)+SUMIF('PIB Municipios 2018'!$F$8:$F$132,$F9,'PIB Municipios 2018'!$Y$8:$Y$132)</f>
        <v>784.8345715858735</v>
      </c>
      <c r="J9" s="74">
        <f>SUMIF('PIB Municipios 2018'!$F$8:$F$132,$F9,'PIB Municipios 2018'!$V$8:$V$132)+SUMIF('PIB Municipios 2018'!$F$8:$F$132,$F9,'PIB Municipios 2018'!$AB$8:$AB$132)+SUMIF('PIB Municipios 2018'!$F$8:$F$132,$F9,'PIB Municipios 2018'!$AC$8:$AC$132)+SUMIF('PIB Municipios 2018'!$F$8:$F$132,$F9,'PIB Municipios 2018'!$AD$8:$AD$132)+SUMIF('PIB Municipios 2018'!$F$8:$F$132,$F9,'PIB Municipios 2018'!$AE$8:$AE$132)+SUMIF('PIB Municipios 2018'!$F$8:$F$132,$F9,'PIB Municipios 2018'!$AF$8:$AF$132)+SUMIF('PIB Municipios 2018'!$F$8:$F$132,$F9,'PIB Municipios 2018'!$AJ$8:$AJ$132)+SUMIF('PIB Municipios 2018'!$F$8:$F$132,$F9,'PIB Municipios 2018'!$AM$8:$AM$132)</f>
        <v>758.90770312780967</v>
      </c>
      <c r="K9" s="74">
        <f t="shared" ref="K9:K72" si="0">SUM(H9:J9)</f>
        <v>1720.6723238723798</v>
      </c>
      <c r="L9" s="220">
        <f t="shared" ref="L9:L72" si="1">K9/$K$133</f>
        <v>1.3328698896351609E-2</v>
      </c>
      <c r="O9" s="309" t="s">
        <v>498</v>
      </c>
      <c r="P9" s="310"/>
      <c r="Q9" s="310"/>
      <c r="R9" s="310"/>
      <c r="S9" s="310"/>
      <c r="T9" s="311"/>
      <c r="Z9" s="203"/>
      <c r="AA9" s="204"/>
      <c r="AB9" s="203"/>
      <c r="AC9" s="227"/>
      <c r="AD9" s="227"/>
    </row>
    <row r="10" spans="1:30" x14ac:dyDescent="0.3">
      <c r="A10" s="79" t="s">
        <v>11</v>
      </c>
      <c r="B10" s="210" t="s">
        <v>1</v>
      </c>
      <c r="C10" s="133" t="s">
        <v>45</v>
      </c>
      <c r="D10" s="211" t="s">
        <v>22</v>
      </c>
      <c r="E10" s="226" t="s">
        <v>486</v>
      </c>
      <c r="F10" s="212" t="s">
        <v>71</v>
      </c>
      <c r="G10" s="211" t="s">
        <v>197</v>
      </c>
      <c r="H10" s="74">
        <f>SUMIF('PIB Municipios 2018'!$F$8:$F$132,$F10,'PIB Municipios 2018'!$M$8:$M$132)+SUMIF('PIB Municipios 2018'!$F$8:$F$132,$F10,'PIB Municipios 2018'!$R$8:$R$132)</f>
        <v>312.86729395068829</v>
      </c>
      <c r="I10" s="74">
        <f>SUMIF('PIB Municipios 2018'!$F$8:$F$132,$F10,'PIB Municipios 2018'!$S$8:$S$132)+SUMIF('PIB Municipios 2018'!$F$8:$F$132,$F10,'PIB Municipios 2018'!$Y$8:$Y$132)</f>
        <v>1052.9147008869372</v>
      </c>
      <c r="J10" s="74">
        <f>SUMIF('PIB Municipios 2018'!$F$8:$F$132,$F10,'PIB Municipios 2018'!$V$8:$V$132)+SUMIF('PIB Municipios 2018'!$F$8:$F$132,$F10,'PIB Municipios 2018'!$AB$8:$AB$132)+SUMIF('PIB Municipios 2018'!$F$8:$F$132,$F10,'PIB Municipios 2018'!$AC$8:$AC$132)+SUMIF('PIB Municipios 2018'!$F$8:$F$132,$F10,'PIB Municipios 2018'!$AD$8:$AD$132)+SUMIF('PIB Municipios 2018'!$F$8:$F$132,$F10,'PIB Municipios 2018'!$AE$8:$AE$132)+SUMIF('PIB Municipios 2018'!$F$8:$F$132,$F10,'PIB Municipios 2018'!$AF$8:$AF$132)+SUMIF('PIB Municipios 2018'!$F$8:$F$132,$F10,'PIB Municipios 2018'!$AJ$8:$AJ$132)+SUMIF('PIB Municipios 2018'!$F$8:$F$132,$F10,'PIB Municipios 2018'!$AM$8:$AM$132)</f>
        <v>606.65253399369328</v>
      </c>
      <c r="K10" s="74">
        <f t="shared" si="0"/>
        <v>1972.4345288313189</v>
      </c>
      <c r="L10" s="220">
        <f t="shared" si="1"/>
        <v>1.5278903230333879E-2</v>
      </c>
      <c r="O10" s="316" t="s">
        <v>369</v>
      </c>
      <c r="P10" s="317"/>
      <c r="Q10" s="317"/>
      <c r="R10" s="317"/>
      <c r="S10" s="317"/>
      <c r="T10" s="318"/>
      <c r="Z10" s="203"/>
      <c r="AA10" s="204"/>
      <c r="AB10" s="203"/>
      <c r="AC10" s="227"/>
      <c r="AD10" s="227"/>
    </row>
    <row r="11" spans="1:30" x14ac:dyDescent="0.3">
      <c r="A11" s="79" t="s">
        <v>11</v>
      </c>
      <c r="B11" s="210" t="s">
        <v>1</v>
      </c>
      <c r="C11" s="133" t="s">
        <v>45</v>
      </c>
      <c r="D11" s="211" t="s">
        <v>22</v>
      </c>
      <c r="E11" s="226" t="s">
        <v>486</v>
      </c>
      <c r="F11" s="212" t="s">
        <v>72</v>
      </c>
      <c r="G11" s="211" t="s">
        <v>198</v>
      </c>
      <c r="H11" s="74">
        <f>SUMIF('PIB Municipios 2018'!$F$8:$F$132,$F11,'PIB Municipios 2018'!$M$8:$M$132)+SUMIF('PIB Municipios 2018'!$F$8:$F$132,$F11,'PIB Municipios 2018'!$R$8:$R$132)</f>
        <v>46.671963000789063</v>
      </c>
      <c r="I11" s="74">
        <f>SUMIF('PIB Municipios 2018'!$F$8:$F$132,$F11,'PIB Municipios 2018'!$S$8:$S$132)+SUMIF('PIB Municipios 2018'!$F$8:$F$132,$F11,'PIB Municipios 2018'!$Y$8:$Y$132)</f>
        <v>1899.5891513887543</v>
      </c>
      <c r="J11" s="74">
        <f>SUMIF('PIB Municipios 2018'!$F$8:$F$132,$F11,'PIB Municipios 2018'!$V$8:$V$132)+SUMIF('PIB Municipios 2018'!$F$8:$F$132,$F11,'PIB Municipios 2018'!$AB$8:$AB$132)+SUMIF('PIB Municipios 2018'!$F$8:$F$132,$F11,'PIB Municipios 2018'!$AC$8:$AC$132)+SUMIF('PIB Municipios 2018'!$F$8:$F$132,$F11,'PIB Municipios 2018'!$AD$8:$AD$132)+SUMIF('PIB Municipios 2018'!$F$8:$F$132,$F11,'PIB Municipios 2018'!$AE$8:$AE$132)+SUMIF('PIB Municipios 2018'!$F$8:$F$132,$F11,'PIB Municipios 2018'!$AF$8:$AF$132)+SUMIF('PIB Municipios 2018'!$F$8:$F$132,$F11,'PIB Municipios 2018'!$AJ$8:$AJ$132)+SUMIF('PIB Municipios 2018'!$F$8:$F$132,$F11,'PIB Municipios 2018'!$AM$8:$AM$132)</f>
        <v>5778.7164520952911</v>
      </c>
      <c r="K11" s="74">
        <f t="shared" si="0"/>
        <v>7724.9775664848348</v>
      </c>
      <c r="L11" s="220">
        <f t="shared" si="1"/>
        <v>5.9839342178193866E-2</v>
      </c>
      <c r="O11" s="313" t="s">
        <v>499</v>
      </c>
      <c r="P11" s="314"/>
      <c r="Q11" s="314"/>
      <c r="R11" s="314"/>
      <c r="S11" s="314"/>
      <c r="T11" s="315"/>
      <c r="Z11" s="203"/>
      <c r="AA11" s="204"/>
      <c r="AB11" s="203"/>
      <c r="AC11" s="227"/>
      <c r="AD11" s="227"/>
    </row>
    <row r="12" spans="1:30" x14ac:dyDescent="0.3">
      <c r="A12" s="79" t="s">
        <v>11</v>
      </c>
      <c r="B12" s="210" t="s">
        <v>1</v>
      </c>
      <c r="C12" s="133" t="s">
        <v>45</v>
      </c>
      <c r="D12" s="211" t="s">
        <v>22</v>
      </c>
      <c r="E12" s="226" t="s">
        <v>486</v>
      </c>
      <c r="F12" s="212" t="s">
        <v>73</v>
      </c>
      <c r="G12" s="211" t="s">
        <v>199</v>
      </c>
      <c r="H12" s="74">
        <f>SUMIF('PIB Municipios 2018'!$F$8:$F$132,$F12,'PIB Municipios 2018'!$M$8:$M$132)+SUMIF('PIB Municipios 2018'!$F$8:$F$132,$F12,'PIB Municipios 2018'!$R$8:$R$132)</f>
        <v>7.1776605710689783</v>
      </c>
      <c r="I12" s="74">
        <f>SUMIF('PIB Municipios 2018'!$F$8:$F$132,$F12,'PIB Municipios 2018'!$S$8:$S$132)+SUMIF('PIB Municipios 2018'!$F$8:$F$132,$F12,'PIB Municipios 2018'!$Y$8:$Y$132)</f>
        <v>576.53244732565679</v>
      </c>
      <c r="J12" s="74">
        <f>SUMIF('PIB Municipios 2018'!$F$8:$F$132,$F12,'PIB Municipios 2018'!$V$8:$V$132)+SUMIF('PIB Municipios 2018'!$F$8:$F$132,$F12,'PIB Municipios 2018'!$AB$8:$AB$132)+SUMIF('PIB Municipios 2018'!$F$8:$F$132,$F12,'PIB Municipios 2018'!$AC$8:$AC$132)+SUMIF('PIB Municipios 2018'!$F$8:$F$132,$F12,'PIB Municipios 2018'!$AD$8:$AD$132)+SUMIF('PIB Municipios 2018'!$F$8:$F$132,$F12,'PIB Municipios 2018'!$AE$8:$AE$132)+SUMIF('PIB Municipios 2018'!$F$8:$F$132,$F12,'PIB Municipios 2018'!$AF$8:$AF$132)+SUMIF('PIB Municipios 2018'!$F$8:$F$132,$F12,'PIB Municipios 2018'!$AJ$8:$AJ$132)+SUMIF('PIB Municipios 2018'!$F$8:$F$132,$F12,'PIB Municipios 2018'!$AM$8:$AM$132)</f>
        <v>835.54177439075954</v>
      </c>
      <c r="K12" s="74">
        <f t="shared" si="0"/>
        <v>1419.2518822874854</v>
      </c>
      <c r="L12" s="220">
        <f t="shared" si="1"/>
        <v>1.0993831152300898E-2</v>
      </c>
      <c r="O12" s="309" t="s">
        <v>371</v>
      </c>
      <c r="P12" s="310"/>
      <c r="Q12" s="310"/>
      <c r="R12" s="310"/>
      <c r="S12" s="310"/>
      <c r="T12" s="311"/>
      <c r="Z12" s="203"/>
      <c r="AA12" s="204"/>
      <c r="AB12" s="203"/>
      <c r="AC12" s="227"/>
      <c r="AD12" s="227"/>
    </row>
    <row r="13" spans="1:30" x14ac:dyDescent="0.3">
      <c r="A13" s="79" t="s">
        <v>11</v>
      </c>
      <c r="B13" s="210" t="s">
        <v>1</v>
      </c>
      <c r="C13" s="133" t="s">
        <v>46</v>
      </c>
      <c r="D13" s="211" t="s">
        <v>23</v>
      </c>
      <c r="E13" s="226" t="s">
        <v>486</v>
      </c>
      <c r="F13" s="212" t="s">
        <v>74</v>
      </c>
      <c r="G13" s="211" t="s">
        <v>200</v>
      </c>
      <c r="H13" s="74">
        <f>SUMIF('PIB Municipios 2018'!$F$8:$F$132,$F13,'PIB Municipios 2018'!$M$8:$M$132)+SUMIF('PIB Municipios 2018'!$F$8:$F$132,$F13,'PIB Municipios 2018'!$R$8:$R$132)</f>
        <v>12.436863006537491</v>
      </c>
      <c r="I13" s="74">
        <f>SUMIF('PIB Municipios 2018'!$F$8:$F$132,$F13,'PIB Municipios 2018'!$S$8:$S$132)+SUMIF('PIB Municipios 2018'!$F$8:$F$132,$F13,'PIB Municipios 2018'!$Y$8:$Y$132)</f>
        <v>1427.7694123581971</v>
      </c>
      <c r="J13" s="74">
        <f>SUMIF('PIB Municipios 2018'!$F$8:$F$132,$F13,'PIB Municipios 2018'!$V$8:$V$132)+SUMIF('PIB Municipios 2018'!$F$8:$F$132,$F13,'PIB Municipios 2018'!$AB$8:$AB$132)+SUMIF('PIB Municipios 2018'!$F$8:$F$132,$F13,'PIB Municipios 2018'!$AC$8:$AC$132)+SUMIF('PIB Municipios 2018'!$F$8:$F$132,$F13,'PIB Municipios 2018'!$AD$8:$AD$132)+SUMIF('PIB Municipios 2018'!$F$8:$F$132,$F13,'PIB Municipios 2018'!$AE$8:$AE$132)+SUMIF('PIB Municipios 2018'!$F$8:$F$132,$F13,'PIB Municipios 2018'!$AF$8:$AF$132)+SUMIF('PIB Municipios 2018'!$F$8:$F$132,$F13,'PIB Municipios 2018'!$AJ$8:$AJ$132)+SUMIF('PIB Municipios 2018'!$F$8:$F$132,$F13,'PIB Municipios 2018'!$AM$8:$AM$132)</f>
        <v>3747.8761076325854</v>
      </c>
      <c r="K13" s="74">
        <f t="shared" si="0"/>
        <v>5188.0823829973197</v>
      </c>
      <c r="L13" s="220">
        <f t="shared" si="1"/>
        <v>4.0188004986803291E-2</v>
      </c>
      <c r="O13" s="316" t="s">
        <v>375</v>
      </c>
      <c r="P13" s="317"/>
      <c r="Q13" s="317"/>
      <c r="R13" s="317"/>
      <c r="S13" s="317"/>
      <c r="T13" s="318"/>
      <c r="Z13" s="203"/>
      <c r="AA13" s="204"/>
      <c r="AB13" s="203"/>
      <c r="AC13" s="227"/>
      <c r="AD13" s="227"/>
    </row>
    <row r="14" spans="1:30" x14ac:dyDescent="0.3">
      <c r="A14" s="79" t="s">
        <v>11</v>
      </c>
      <c r="B14" s="210" t="s">
        <v>1</v>
      </c>
      <c r="C14" s="133" t="s">
        <v>46</v>
      </c>
      <c r="D14" s="211" t="s">
        <v>23</v>
      </c>
      <c r="E14" s="226" t="s">
        <v>486</v>
      </c>
      <c r="F14" s="212" t="s">
        <v>75</v>
      </c>
      <c r="G14" s="211" t="s">
        <v>201</v>
      </c>
      <c r="H14" s="74">
        <f>SUMIF('PIB Municipios 2018'!$F$8:$F$132,$F14,'PIB Municipios 2018'!$M$8:$M$132)+SUMIF('PIB Municipios 2018'!$F$8:$F$132,$F14,'PIB Municipios 2018'!$R$8:$R$132)</f>
        <v>0.52098786921248763</v>
      </c>
      <c r="I14" s="74">
        <f>SUMIF('PIB Municipios 2018'!$F$8:$F$132,$F14,'PIB Municipios 2018'!$S$8:$S$132)+SUMIF('PIB Municipios 2018'!$F$8:$F$132,$F14,'PIB Municipios 2018'!$Y$8:$Y$132)</f>
        <v>2493.4092798606516</v>
      </c>
      <c r="J14" s="74">
        <f>SUMIF('PIB Municipios 2018'!$F$8:$F$132,$F14,'PIB Municipios 2018'!$V$8:$V$132)+SUMIF('PIB Municipios 2018'!$F$8:$F$132,$F14,'PIB Municipios 2018'!$AB$8:$AB$132)+SUMIF('PIB Municipios 2018'!$F$8:$F$132,$F14,'PIB Municipios 2018'!$AC$8:$AC$132)+SUMIF('PIB Municipios 2018'!$F$8:$F$132,$F14,'PIB Municipios 2018'!$AD$8:$AD$132)+SUMIF('PIB Municipios 2018'!$F$8:$F$132,$F14,'PIB Municipios 2018'!$AE$8:$AE$132)+SUMIF('PIB Municipios 2018'!$F$8:$F$132,$F14,'PIB Municipios 2018'!$AF$8:$AF$132)+SUMIF('PIB Municipios 2018'!$F$8:$F$132,$F14,'PIB Municipios 2018'!$AJ$8:$AJ$132)+SUMIF('PIB Municipios 2018'!$F$8:$F$132,$F14,'PIB Municipios 2018'!$AM$8:$AM$132)</f>
        <v>3630.9400118640679</v>
      </c>
      <c r="K14" s="74">
        <f t="shared" si="0"/>
        <v>6124.8702795939316</v>
      </c>
      <c r="L14" s="220">
        <f t="shared" si="1"/>
        <v>4.7444566059037338E-2</v>
      </c>
      <c r="O14" s="313" t="s">
        <v>500</v>
      </c>
      <c r="P14" s="314"/>
      <c r="Q14" s="314"/>
      <c r="R14" s="314"/>
      <c r="S14" s="314"/>
      <c r="T14" s="315"/>
      <c r="Z14" s="203"/>
      <c r="AA14" s="204"/>
      <c r="AB14" s="203"/>
      <c r="AC14" s="227"/>
      <c r="AD14" s="227"/>
    </row>
    <row r="15" spans="1:30" x14ac:dyDescent="0.3">
      <c r="A15" s="79" t="s">
        <v>11</v>
      </c>
      <c r="B15" s="210" t="s">
        <v>1</v>
      </c>
      <c r="C15" s="133" t="s">
        <v>46</v>
      </c>
      <c r="D15" s="211" t="s">
        <v>23</v>
      </c>
      <c r="E15" s="226" t="s">
        <v>486</v>
      </c>
      <c r="F15" s="212" t="s">
        <v>76</v>
      </c>
      <c r="G15" s="211" t="s">
        <v>202</v>
      </c>
      <c r="H15" s="74">
        <f>SUMIF('PIB Municipios 2018'!$F$8:$F$132,$F15,'PIB Municipios 2018'!$M$8:$M$132)+SUMIF('PIB Municipios 2018'!$F$8:$F$132,$F15,'PIB Municipios 2018'!$R$8:$R$132)</f>
        <v>5.3473070067776103</v>
      </c>
      <c r="I15" s="74">
        <f>SUMIF('PIB Municipios 2018'!$F$8:$F$132,$F15,'PIB Municipios 2018'!$S$8:$S$132)+SUMIF('PIB Municipios 2018'!$F$8:$F$132,$F15,'PIB Municipios 2018'!$Y$8:$Y$132)</f>
        <v>936.22701761871497</v>
      </c>
      <c r="J15" s="74">
        <f>SUMIF('PIB Municipios 2018'!$F$8:$F$132,$F15,'PIB Municipios 2018'!$V$8:$V$132)+SUMIF('PIB Municipios 2018'!$F$8:$F$132,$F15,'PIB Municipios 2018'!$AB$8:$AB$132)+SUMIF('PIB Municipios 2018'!$F$8:$F$132,$F15,'PIB Municipios 2018'!$AC$8:$AC$132)+SUMIF('PIB Municipios 2018'!$F$8:$F$132,$F15,'PIB Municipios 2018'!$AD$8:$AD$132)+SUMIF('PIB Municipios 2018'!$F$8:$F$132,$F15,'PIB Municipios 2018'!$AE$8:$AE$132)+SUMIF('PIB Municipios 2018'!$F$8:$F$132,$F15,'PIB Municipios 2018'!$AF$8:$AF$132)+SUMIF('PIB Municipios 2018'!$F$8:$F$132,$F15,'PIB Municipios 2018'!$AJ$8:$AJ$132)+SUMIF('PIB Municipios 2018'!$F$8:$F$132,$F15,'PIB Municipios 2018'!$AM$8:$AM$132)</f>
        <v>814.54208089434871</v>
      </c>
      <c r="K15" s="74">
        <f t="shared" si="0"/>
        <v>1756.1164055198412</v>
      </c>
      <c r="L15" s="220">
        <f t="shared" si="1"/>
        <v>1.360325639656962E-2</v>
      </c>
      <c r="O15" s="309" t="s">
        <v>501</v>
      </c>
      <c r="P15" s="310"/>
      <c r="Q15" s="310"/>
      <c r="R15" s="310"/>
      <c r="S15" s="310"/>
      <c r="T15" s="311"/>
      <c r="Z15" s="203"/>
      <c r="AA15" s="204"/>
      <c r="AB15" s="203"/>
      <c r="AC15" s="227"/>
      <c r="AD15" s="227"/>
    </row>
    <row r="16" spans="1:30" x14ac:dyDescent="0.3">
      <c r="A16" s="79" t="s">
        <v>11</v>
      </c>
      <c r="B16" s="210" t="s">
        <v>1</v>
      </c>
      <c r="C16" s="133" t="s">
        <v>46</v>
      </c>
      <c r="D16" s="211" t="s">
        <v>23</v>
      </c>
      <c r="E16" s="226" t="s">
        <v>486</v>
      </c>
      <c r="F16" s="212" t="s">
        <v>77</v>
      </c>
      <c r="G16" s="211" t="s">
        <v>203</v>
      </c>
      <c r="H16" s="74">
        <f>SUMIF('PIB Municipios 2018'!$F$8:$F$132,$F16,'PIB Municipios 2018'!$M$8:$M$132)+SUMIF('PIB Municipios 2018'!$F$8:$F$132,$F16,'PIB Municipios 2018'!$R$8:$R$132)</f>
        <v>17.539892434145678</v>
      </c>
      <c r="I16" s="74">
        <f>SUMIF('PIB Municipios 2018'!$F$8:$F$132,$F16,'PIB Municipios 2018'!$S$8:$S$132)+SUMIF('PIB Municipios 2018'!$F$8:$F$132,$F16,'PIB Municipios 2018'!$Y$8:$Y$132)</f>
        <v>886.04478955072557</v>
      </c>
      <c r="J16" s="74">
        <f>SUMIF('PIB Municipios 2018'!$F$8:$F$132,$F16,'PIB Municipios 2018'!$V$8:$V$132)+SUMIF('PIB Municipios 2018'!$F$8:$F$132,$F16,'PIB Municipios 2018'!$AB$8:$AB$132)+SUMIF('PIB Municipios 2018'!$F$8:$F$132,$F16,'PIB Municipios 2018'!$AC$8:$AC$132)+SUMIF('PIB Municipios 2018'!$F$8:$F$132,$F16,'PIB Municipios 2018'!$AD$8:$AD$132)+SUMIF('PIB Municipios 2018'!$F$8:$F$132,$F16,'PIB Municipios 2018'!$AE$8:$AE$132)+SUMIF('PIB Municipios 2018'!$F$8:$F$132,$F16,'PIB Municipios 2018'!$AF$8:$AF$132)+SUMIF('PIB Municipios 2018'!$F$8:$F$132,$F16,'PIB Municipios 2018'!$AJ$8:$AJ$132)+SUMIF('PIB Municipios 2018'!$F$8:$F$132,$F16,'PIB Municipios 2018'!$AM$8:$AM$132)</f>
        <v>1525.3272229450336</v>
      </c>
      <c r="K16" s="74">
        <f t="shared" si="0"/>
        <v>2428.9119049299047</v>
      </c>
      <c r="L16" s="220">
        <f t="shared" si="1"/>
        <v>1.881487542829547E-2</v>
      </c>
      <c r="O16" s="309" t="s">
        <v>502</v>
      </c>
      <c r="P16" s="310"/>
      <c r="Q16" s="310"/>
      <c r="R16" s="310"/>
      <c r="S16" s="310"/>
      <c r="T16" s="311"/>
      <c r="Z16" s="203"/>
      <c r="AA16" s="204"/>
      <c r="AB16" s="203"/>
      <c r="AC16" s="227"/>
      <c r="AD16" s="227"/>
    </row>
    <row r="17" spans="1:30" x14ac:dyDescent="0.3">
      <c r="A17" s="79" t="s">
        <v>11</v>
      </c>
      <c r="B17" s="210" t="s">
        <v>1</v>
      </c>
      <c r="C17" s="133" t="s">
        <v>46</v>
      </c>
      <c r="D17" s="211" t="s">
        <v>23</v>
      </c>
      <c r="E17" s="226" t="s">
        <v>486</v>
      </c>
      <c r="F17" s="212" t="s">
        <v>78</v>
      </c>
      <c r="G17" s="211" t="s">
        <v>204</v>
      </c>
      <c r="H17" s="74">
        <f>SUMIF('PIB Municipios 2018'!$F$8:$F$132,$F17,'PIB Municipios 2018'!$M$8:$M$132)+SUMIF('PIB Municipios 2018'!$F$8:$F$132,$F17,'PIB Municipios 2018'!$R$8:$R$132)</f>
        <v>19.544248987914898</v>
      </c>
      <c r="I17" s="74">
        <f>SUMIF('PIB Municipios 2018'!$F$8:$F$132,$F17,'PIB Municipios 2018'!$S$8:$S$132)+SUMIF('PIB Municipios 2018'!$F$8:$F$132,$F17,'PIB Municipios 2018'!$Y$8:$Y$132)</f>
        <v>555.85868799229218</v>
      </c>
      <c r="J17" s="74">
        <f>SUMIF('PIB Municipios 2018'!$F$8:$F$132,$F17,'PIB Municipios 2018'!$V$8:$V$132)+SUMIF('PIB Municipios 2018'!$F$8:$F$132,$F17,'PIB Municipios 2018'!$AB$8:$AB$132)+SUMIF('PIB Municipios 2018'!$F$8:$F$132,$F17,'PIB Municipios 2018'!$AC$8:$AC$132)+SUMIF('PIB Municipios 2018'!$F$8:$F$132,$F17,'PIB Municipios 2018'!$AD$8:$AD$132)+SUMIF('PIB Municipios 2018'!$F$8:$F$132,$F17,'PIB Municipios 2018'!$AE$8:$AE$132)+SUMIF('PIB Municipios 2018'!$F$8:$F$132,$F17,'PIB Municipios 2018'!$AF$8:$AF$132)+SUMIF('PIB Municipios 2018'!$F$8:$F$132,$F17,'PIB Municipios 2018'!$AJ$8:$AJ$132)+SUMIF('PIB Municipios 2018'!$F$8:$F$132,$F17,'PIB Municipios 2018'!$AM$8:$AM$132)</f>
        <v>861.63269282280032</v>
      </c>
      <c r="K17" s="74">
        <f t="shared" si="0"/>
        <v>1437.0356298030074</v>
      </c>
      <c r="L17" s="220">
        <f t="shared" si="1"/>
        <v>1.1131587895752021E-2</v>
      </c>
      <c r="O17" s="309" t="s">
        <v>379</v>
      </c>
      <c r="P17" s="310"/>
      <c r="Q17" s="310"/>
      <c r="R17" s="310"/>
      <c r="S17" s="310"/>
      <c r="T17" s="311"/>
      <c r="Z17" s="203"/>
      <c r="AA17" s="204"/>
      <c r="AB17" s="203"/>
      <c r="AC17" s="227"/>
      <c r="AD17" s="227"/>
    </row>
    <row r="18" spans="1:30" x14ac:dyDescent="0.3">
      <c r="A18" s="79" t="s">
        <v>12</v>
      </c>
      <c r="B18" s="210" t="s">
        <v>2</v>
      </c>
      <c r="C18" s="133" t="s">
        <v>47</v>
      </c>
      <c r="D18" s="211" t="s">
        <v>2</v>
      </c>
      <c r="E18" s="226" t="s">
        <v>478</v>
      </c>
      <c r="F18" s="212" t="s">
        <v>79</v>
      </c>
      <c r="G18" s="211" t="s">
        <v>205</v>
      </c>
      <c r="H18" s="74">
        <f>SUMIF('PIB Municipios 2018'!$F$8:$F$132,$F18,'PIB Municipios 2018'!$M$8:$M$132)+SUMIF('PIB Municipios 2018'!$F$8:$F$132,$F18,'PIB Municipios 2018'!$R$8:$R$132)</f>
        <v>141.96888337901959</v>
      </c>
      <c r="I18" s="74">
        <f>SUMIF('PIB Municipios 2018'!$F$8:$F$132,$F18,'PIB Municipios 2018'!$S$8:$S$132)+SUMIF('PIB Municipios 2018'!$F$8:$F$132,$F18,'PIB Municipios 2018'!$Y$8:$Y$132)</f>
        <v>34.008178611751063</v>
      </c>
      <c r="J18" s="74">
        <f>SUMIF('PIB Municipios 2018'!$F$8:$F$132,$F18,'PIB Municipios 2018'!$V$8:$V$132)+SUMIF('PIB Municipios 2018'!$F$8:$F$132,$F18,'PIB Municipios 2018'!$AB$8:$AB$132)+SUMIF('PIB Municipios 2018'!$F$8:$F$132,$F18,'PIB Municipios 2018'!$AC$8:$AC$132)+SUMIF('PIB Municipios 2018'!$F$8:$F$132,$F18,'PIB Municipios 2018'!$AD$8:$AD$132)+SUMIF('PIB Municipios 2018'!$F$8:$F$132,$F18,'PIB Municipios 2018'!$AE$8:$AE$132)+SUMIF('PIB Municipios 2018'!$F$8:$F$132,$F18,'PIB Municipios 2018'!$AF$8:$AF$132)+SUMIF('PIB Municipios 2018'!$F$8:$F$132,$F18,'PIB Municipios 2018'!$AJ$8:$AJ$132)+SUMIF('PIB Municipios 2018'!$F$8:$F$132,$F18,'PIB Municipios 2018'!$AM$8:$AM$132)</f>
        <v>206.01305269923299</v>
      </c>
      <c r="K18" s="74">
        <f t="shared" si="0"/>
        <v>381.99011469000368</v>
      </c>
      <c r="L18" s="220">
        <f t="shared" si="1"/>
        <v>2.9589778073651997E-3</v>
      </c>
      <c r="O18" s="309" t="s">
        <v>381</v>
      </c>
      <c r="P18" s="310"/>
      <c r="Q18" s="310"/>
      <c r="R18" s="310"/>
      <c r="S18" s="310"/>
      <c r="T18" s="311"/>
      <c r="Z18" s="203"/>
      <c r="AA18" s="204"/>
      <c r="AB18" s="203"/>
      <c r="AC18" s="227"/>
      <c r="AD18" s="227"/>
    </row>
    <row r="19" spans="1:30" x14ac:dyDescent="0.3">
      <c r="A19" s="79" t="s">
        <v>12</v>
      </c>
      <c r="B19" s="210" t="s">
        <v>2</v>
      </c>
      <c r="C19" s="133" t="s">
        <v>47</v>
      </c>
      <c r="D19" s="211" t="s">
        <v>2</v>
      </c>
      <c r="E19" s="226" t="s">
        <v>478</v>
      </c>
      <c r="F19" s="212" t="s">
        <v>80</v>
      </c>
      <c r="G19" s="211" t="s">
        <v>206</v>
      </c>
      <c r="H19" s="74">
        <f>SUMIF('PIB Municipios 2018'!$F$8:$F$132,$F19,'PIB Municipios 2018'!$M$8:$M$132)+SUMIF('PIB Municipios 2018'!$F$8:$F$132,$F19,'PIB Municipios 2018'!$R$8:$R$132)</f>
        <v>294.91495497652483</v>
      </c>
      <c r="I19" s="74">
        <f>SUMIF('PIB Municipios 2018'!$F$8:$F$132,$F19,'PIB Municipios 2018'!$S$8:$S$132)+SUMIF('PIB Municipios 2018'!$F$8:$F$132,$F19,'PIB Municipios 2018'!$Y$8:$Y$132)</f>
        <v>135.2369925573465</v>
      </c>
      <c r="J19" s="74">
        <f>SUMIF('PIB Municipios 2018'!$F$8:$F$132,$F19,'PIB Municipios 2018'!$V$8:$V$132)+SUMIF('PIB Municipios 2018'!$F$8:$F$132,$F19,'PIB Municipios 2018'!$AB$8:$AB$132)+SUMIF('PIB Municipios 2018'!$F$8:$F$132,$F19,'PIB Municipios 2018'!$AC$8:$AC$132)+SUMIF('PIB Municipios 2018'!$F$8:$F$132,$F19,'PIB Municipios 2018'!$AD$8:$AD$132)+SUMIF('PIB Municipios 2018'!$F$8:$F$132,$F19,'PIB Municipios 2018'!$AE$8:$AE$132)+SUMIF('PIB Municipios 2018'!$F$8:$F$132,$F19,'PIB Municipios 2018'!$AF$8:$AF$132)+SUMIF('PIB Municipios 2018'!$F$8:$F$132,$F19,'PIB Municipios 2018'!$AJ$8:$AJ$132)+SUMIF('PIB Municipios 2018'!$F$8:$F$132,$F19,'PIB Municipios 2018'!$AM$8:$AM$132)</f>
        <v>926.72154210773067</v>
      </c>
      <c r="K19" s="74">
        <f t="shared" si="0"/>
        <v>1356.873489641602</v>
      </c>
      <c r="L19" s="220">
        <f t="shared" si="1"/>
        <v>1.0510634670506938E-2</v>
      </c>
      <c r="O19" s="309" t="s">
        <v>383</v>
      </c>
      <c r="P19" s="310"/>
      <c r="Q19" s="310"/>
      <c r="R19" s="310"/>
      <c r="S19" s="310"/>
      <c r="T19" s="311"/>
      <c r="Z19" s="203"/>
      <c r="AA19" s="204"/>
      <c r="AB19" s="203"/>
      <c r="AC19" s="227"/>
      <c r="AD19" s="227"/>
    </row>
    <row r="20" spans="1:30" x14ac:dyDescent="0.3">
      <c r="A20" s="79" t="s">
        <v>12</v>
      </c>
      <c r="B20" s="210" t="s">
        <v>2</v>
      </c>
      <c r="C20" s="133" t="s">
        <v>47</v>
      </c>
      <c r="D20" s="211" t="s">
        <v>2</v>
      </c>
      <c r="E20" s="226" t="s">
        <v>478</v>
      </c>
      <c r="F20" s="212" t="s">
        <v>81</v>
      </c>
      <c r="G20" s="211" t="s">
        <v>207</v>
      </c>
      <c r="H20" s="74">
        <f>SUMIF('PIB Municipios 2018'!$F$8:$F$132,$F20,'PIB Municipios 2018'!$M$8:$M$132)+SUMIF('PIB Municipios 2018'!$F$8:$F$132,$F20,'PIB Municipios 2018'!$R$8:$R$132)</f>
        <v>389.03605977481828</v>
      </c>
      <c r="I20" s="74">
        <f>SUMIF('PIB Municipios 2018'!$F$8:$F$132,$F20,'PIB Municipios 2018'!$S$8:$S$132)+SUMIF('PIB Municipios 2018'!$F$8:$F$132,$F20,'PIB Municipios 2018'!$Y$8:$Y$132)</f>
        <v>48.056409184259941</v>
      </c>
      <c r="J20" s="74">
        <f>SUMIF('PIB Municipios 2018'!$F$8:$F$132,$F20,'PIB Municipios 2018'!$V$8:$V$132)+SUMIF('PIB Municipios 2018'!$F$8:$F$132,$F20,'PIB Municipios 2018'!$AB$8:$AB$132)+SUMIF('PIB Municipios 2018'!$F$8:$F$132,$F20,'PIB Municipios 2018'!$AC$8:$AC$132)+SUMIF('PIB Municipios 2018'!$F$8:$F$132,$F20,'PIB Municipios 2018'!$AD$8:$AD$132)+SUMIF('PIB Municipios 2018'!$F$8:$F$132,$F20,'PIB Municipios 2018'!$AE$8:$AE$132)+SUMIF('PIB Municipios 2018'!$F$8:$F$132,$F20,'PIB Municipios 2018'!$AF$8:$AF$132)+SUMIF('PIB Municipios 2018'!$F$8:$F$132,$F20,'PIB Municipios 2018'!$AJ$8:$AJ$132)+SUMIF('PIB Municipios 2018'!$F$8:$F$132,$F20,'PIB Municipios 2018'!$AM$8:$AM$132)</f>
        <v>427.18962920125</v>
      </c>
      <c r="K20" s="74">
        <f t="shared" si="0"/>
        <v>864.28209816032825</v>
      </c>
      <c r="L20" s="220">
        <f t="shared" si="1"/>
        <v>6.6949155211381353E-3</v>
      </c>
      <c r="O20" s="309" t="s">
        <v>385</v>
      </c>
      <c r="P20" s="310"/>
      <c r="Q20" s="310"/>
      <c r="R20" s="310"/>
      <c r="S20" s="310"/>
      <c r="T20" s="311"/>
      <c r="Z20" s="203"/>
      <c r="AA20" s="204"/>
      <c r="AB20" s="203"/>
      <c r="AC20" s="227"/>
      <c r="AD20" s="227"/>
    </row>
    <row r="21" spans="1:30" x14ac:dyDescent="0.3">
      <c r="A21" s="79" t="s">
        <v>12</v>
      </c>
      <c r="B21" s="210" t="s">
        <v>2</v>
      </c>
      <c r="C21" s="133" t="s">
        <v>47</v>
      </c>
      <c r="D21" s="211" t="s">
        <v>2</v>
      </c>
      <c r="E21" s="226" t="s">
        <v>478</v>
      </c>
      <c r="F21" s="212" t="s">
        <v>82</v>
      </c>
      <c r="G21" s="211" t="s">
        <v>208</v>
      </c>
      <c r="H21" s="74">
        <f>SUMIF('PIB Municipios 2018'!$F$8:$F$132,$F21,'PIB Municipios 2018'!$M$8:$M$132)+SUMIF('PIB Municipios 2018'!$F$8:$F$132,$F21,'PIB Municipios 2018'!$R$8:$R$132)</f>
        <v>64.404787189777963</v>
      </c>
      <c r="I21" s="74">
        <f>SUMIF('PIB Municipios 2018'!$F$8:$F$132,$F21,'PIB Municipios 2018'!$S$8:$S$132)+SUMIF('PIB Municipios 2018'!$F$8:$F$132,$F21,'PIB Municipios 2018'!$Y$8:$Y$132)</f>
        <v>35.588338339171116</v>
      </c>
      <c r="J21" s="74">
        <f>SUMIF('PIB Municipios 2018'!$F$8:$F$132,$F21,'PIB Municipios 2018'!$V$8:$V$132)+SUMIF('PIB Municipios 2018'!$F$8:$F$132,$F21,'PIB Municipios 2018'!$AB$8:$AB$132)+SUMIF('PIB Municipios 2018'!$F$8:$F$132,$F21,'PIB Municipios 2018'!$AC$8:$AC$132)+SUMIF('PIB Municipios 2018'!$F$8:$F$132,$F21,'PIB Municipios 2018'!$AD$8:$AD$132)+SUMIF('PIB Municipios 2018'!$F$8:$F$132,$F21,'PIB Municipios 2018'!$AE$8:$AE$132)+SUMIF('PIB Municipios 2018'!$F$8:$F$132,$F21,'PIB Municipios 2018'!$AF$8:$AF$132)+SUMIF('PIB Municipios 2018'!$F$8:$F$132,$F21,'PIB Municipios 2018'!$AJ$8:$AJ$132)+SUMIF('PIB Municipios 2018'!$F$8:$F$132,$F21,'PIB Municipios 2018'!$AM$8:$AM$132)</f>
        <v>194.43243770014257</v>
      </c>
      <c r="K21" s="74">
        <f t="shared" si="0"/>
        <v>294.42556322909167</v>
      </c>
      <c r="L21" s="220">
        <f t="shared" si="1"/>
        <v>2.2806839078097223E-3</v>
      </c>
      <c r="O21" s="309" t="s">
        <v>503</v>
      </c>
      <c r="P21" s="310"/>
      <c r="Q21" s="310"/>
      <c r="R21" s="310"/>
      <c r="S21" s="310"/>
      <c r="T21" s="311"/>
      <c r="Z21" s="203"/>
      <c r="AA21" s="204"/>
      <c r="AB21" s="203"/>
      <c r="AC21" s="227"/>
      <c r="AD21" s="227"/>
    </row>
    <row r="22" spans="1:30" x14ac:dyDescent="0.3">
      <c r="A22" s="79" t="s">
        <v>12</v>
      </c>
      <c r="B22" s="210" t="s">
        <v>2</v>
      </c>
      <c r="C22" s="133" t="s">
        <v>47</v>
      </c>
      <c r="D22" s="211" t="s">
        <v>2</v>
      </c>
      <c r="E22" s="226" t="s">
        <v>478</v>
      </c>
      <c r="F22" s="212" t="s">
        <v>83</v>
      </c>
      <c r="G22" s="211" t="s">
        <v>209</v>
      </c>
      <c r="H22" s="74">
        <f>SUMIF('PIB Municipios 2018'!$F$8:$F$132,$F22,'PIB Municipios 2018'!$M$8:$M$132)+SUMIF('PIB Municipios 2018'!$F$8:$F$132,$F22,'PIB Municipios 2018'!$R$8:$R$132)</f>
        <v>54.399590532609565</v>
      </c>
      <c r="I22" s="74">
        <f>SUMIF('PIB Municipios 2018'!$F$8:$F$132,$F22,'PIB Municipios 2018'!$S$8:$S$132)+SUMIF('PIB Municipios 2018'!$F$8:$F$132,$F22,'PIB Municipios 2018'!$Y$8:$Y$132)</f>
        <v>48.625676997316432</v>
      </c>
      <c r="J22" s="74">
        <f>SUMIF('PIB Municipios 2018'!$F$8:$F$132,$F22,'PIB Municipios 2018'!$V$8:$V$132)+SUMIF('PIB Municipios 2018'!$F$8:$F$132,$F22,'PIB Municipios 2018'!$AB$8:$AB$132)+SUMIF('PIB Municipios 2018'!$F$8:$F$132,$F22,'PIB Municipios 2018'!$AC$8:$AC$132)+SUMIF('PIB Municipios 2018'!$F$8:$F$132,$F22,'PIB Municipios 2018'!$AD$8:$AD$132)+SUMIF('PIB Municipios 2018'!$F$8:$F$132,$F22,'PIB Municipios 2018'!$AE$8:$AE$132)+SUMIF('PIB Municipios 2018'!$F$8:$F$132,$F22,'PIB Municipios 2018'!$AF$8:$AF$132)+SUMIF('PIB Municipios 2018'!$F$8:$F$132,$F22,'PIB Municipios 2018'!$AJ$8:$AJ$132)+SUMIF('PIB Municipios 2018'!$F$8:$F$132,$F22,'PIB Municipios 2018'!$AM$8:$AM$132)</f>
        <v>186.00710755999251</v>
      </c>
      <c r="K22" s="74">
        <f t="shared" si="0"/>
        <v>289.0323750899185</v>
      </c>
      <c r="L22" s="220">
        <f t="shared" si="1"/>
        <v>2.2389071094030166E-3</v>
      </c>
      <c r="O22" s="316" t="s">
        <v>504</v>
      </c>
      <c r="P22" s="317"/>
      <c r="Q22" s="317"/>
      <c r="R22" s="317"/>
      <c r="S22" s="317"/>
      <c r="T22" s="318"/>
      <c r="Z22" s="203"/>
      <c r="AA22" s="204"/>
      <c r="AB22" s="203"/>
      <c r="AC22" s="227"/>
      <c r="AD22" s="227"/>
    </row>
    <row r="23" spans="1:30" x14ac:dyDescent="0.3">
      <c r="A23" s="79" t="s">
        <v>12</v>
      </c>
      <c r="B23" s="210" t="s">
        <v>2</v>
      </c>
      <c r="C23" s="133" t="s">
        <v>47</v>
      </c>
      <c r="D23" s="211" t="s">
        <v>2</v>
      </c>
      <c r="E23" s="226" t="s">
        <v>478</v>
      </c>
      <c r="F23" s="212" t="s">
        <v>84</v>
      </c>
      <c r="G23" s="211" t="s">
        <v>210</v>
      </c>
      <c r="H23" s="74">
        <f>SUMIF('PIB Municipios 2018'!$F$8:$F$132,$F23,'PIB Municipios 2018'!$M$8:$M$132)+SUMIF('PIB Municipios 2018'!$F$8:$F$132,$F23,'PIB Municipios 2018'!$R$8:$R$132)</f>
        <v>206.20437342226947</v>
      </c>
      <c r="I23" s="74">
        <f>SUMIF('PIB Municipios 2018'!$F$8:$F$132,$F23,'PIB Municipios 2018'!$S$8:$S$132)+SUMIF('PIB Municipios 2018'!$F$8:$F$132,$F23,'PIB Municipios 2018'!$Y$8:$Y$132)</f>
        <v>38.526740243530817</v>
      </c>
      <c r="J23" s="74">
        <f>SUMIF('PIB Municipios 2018'!$F$8:$F$132,$F23,'PIB Municipios 2018'!$V$8:$V$132)+SUMIF('PIB Municipios 2018'!$F$8:$F$132,$F23,'PIB Municipios 2018'!$AB$8:$AB$132)+SUMIF('PIB Municipios 2018'!$F$8:$F$132,$F23,'PIB Municipios 2018'!$AC$8:$AC$132)+SUMIF('PIB Municipios 2018'!$F$8:$F$132,$F23,'PIB Municipios 2018'!$AD$8:$AD$132)+SUMIF('PIB Municipios 2018'!$F$8:$F$132,$F23,'PIB Municipios 2018'!$AE$8:$AE$132)+SUMIF('PIB Municipios 2018'!$F$8:$F$132,$F23,'PIB Municipios 2018'!$AF$8:$AF$132)+SUMIF('PIB Municipios 2018'!$F$8:$F$132,$F23,'PIB Municipios 2018'!$AJ$8:$AJ$132)+SUMIF('PIB Municipios 2018'!$F$8:$F$132,$F23,'PIB Municipios 2018'!$AM$8:$AM$132)</f>
        <v>205.37452120812156</v>
      </c>
      <c r="K23" s="74">
        <f t="shared" si="0"/>
        <v>450.10563487392187</v>
      </c>
      <c r="L23" s="220">
        <f t="shared" si="1"/>
        <v>3.4866153163225083E-3</v>
      </c>
      <c r="Z23" s="203"/>
      <c r="AA23" s="204"/>
      <c r="AB23" s="203"/>
      <c r="AC23" s="227"/>
      <c r="AD23" s="227"/>
    </row>
    <row r="24" spans="1:30" x14ac:dyDescent="0.3">
      <c r="A24" s="79" t="s">
        <v>13</v>
      </c>
      <c r="B24" s="210" t="s">
        <v>3</v>
      </c>
      <c r="C24" s="133" t="s">
        <v>48</v>
      </c>
      <c r="D24" s="211" t="s">
        <v>24</v>
      </c>
      <c r="E24" s="226" t="s">
        <v>478</v>
      </c>
      <c r="F24" s="212" t="s">
        <v>85</v>
      </c>
      <c r="G24" s="211" t="s">
        <v>211</v>
      </c>
      <c r="H24" s="74">
        <f>SUMIF('PIB Municipios 2018'!$F$8:$F$132,$F24,'PIB Municipios 2018'!$M$8:$M$132)+SUMIF('PIB Municipios 2018'!$F$8:$F$132,$F24,'PIB Municipios 2018'!$R$8:$R$132)</f>
        <v>96.170035879508376</v>
      </c>
      <c r="I24" s="74">
        <f>SUMIF('PIB Municipios 2018'!$F$8:$F$132,$F24,'PIB Municipios 2018'!$S$8:$S$132)+SUMIF('PIB Municipios 2018'!$F$8:$F$132,$F24,'PIB Municipios 2018'!$Y$8:$Y$132)</f>
        <v>203.12311138358379</v>
      </c>
      <c r="J24" s="74">
        <f>SUMIF('PIB Municipios 2018'!$F$8:$F$132,$F24,'PIB Municipios 2018'!$V$8:$V$132)+SUMIF('PIB Municipios 2018'!$F$8:$F$132,$F24,'PIB Municipios 2018'!$AB$8:$AB$132)+SUMIF('PIB Municipios 2018'!$F$8:$F$132,$F24,'PIB Municipios 2018'!$AC$8:$AC$132)+SUMIF('PIB Municipios 2018'!$F$8:$F$132,$F24,'PIB Municipios 2018'!$AD$8:$AD$132)+SUMIF('PIB Municipios 2018'!$F$8:$F$132,$F24,'PIB Municipios 2018'!$AE$8:$AE$132)+SUMIF('PIB Municipios 2018'!$F$8:$F$132,$F24,'PIB Municipios 2018'!$AF$8:$AF$132)+SUMIF('PIB Municipios 2018'!$F$8:$F$132,$F24,'PIB Municipios 2018'!$AJ$8:$AJ$132)+SUMIF('PIB Municipios 2018'!$F$8:$F$132,$F24,'PIB Municipios 2018'!$AM$8:$AM$132)</f>
        <v>429.33013652405685</v>
      </c>
      <c r="K24" s="74">
        <f t="shared" si="0"/>
        <v>728.62328378714903</v>
      </c>
      <c r="L24" s="220">
        <f t="shared" si="1"/>
        <v>5.6440730891828749E-3</v>
      </c>
      <c r="Z24" s="203"/>
      <c r="AA24" s="204"/>
      <c r="AB24" s="203"/>
      <c r="AC24" s="227"/>
      <c r="AD24" s="227"/>
    </row>
    <row r="25" spans="1:30" x14ac:dyDescent="0.3">
      <c r="A25" s="79" t="s">
        <v>13</v>
      </c>
      <c r="B25" s="210" t="s">
        <v>3</v>
      </c>
      <c r="C25" s="133" t="s">
        <v>48</v>
      </c>
      <c r="D25" s="211" t="s">
        <v>24</v>
      </c>
      <c r="E25" s="226" t="s">
        <v>478</v>
      </c>
      <c r="F25" s="212" t="s">
        <v>86</v>
      </c>
      <c r="G25" s="211" t="s">
        <v>212</v>
      </c>
      <c r="H25" s="74">
        <f>SUMIF('PIB Municipios 2018'!$F$8:$F$132,$F25,'PIB Municipios 2018'!$M$8:$M$132)+SUMIF('PIB Municipios 2018'!$F$8:$F$132,$F25,'PIB Municipios 2018'!$R$8:$R$132)</f>
        <v>142.36844380732839</v>
      </c>
      <c r="I25" s="74">
        <f>SUMIF('PIB Municipios 2018'!$F$8:$F$132,$F25,'PIB Municipios 2018'!$S$8:$S$132)+SUMIF('PIB Municipios 2018'!$F$8:$F$132,$F25,'PIB Municipios 2018'!$Y$8:$Y$132)</f>
        <v>218.76613932560426</v>
      </c>
      <c r="J25" s="74">
        <f>SUMIF('PIB Municipios 2018'!$F$8:$F$132,$F25,'PIB Municipios 2018'!$V$8:$V$132)+SUMIF('PIB Municipios 2018'!$F$8:$F$132,$F25,'PIB Municipios 2018'!$AB$8:$AB$132)+SUMIF('PIB Municipios 2018'!$F$8:$F$132,$F25,'PIB Municipios 2018'!$AC$8:$AC$132)+SUMIF('PIB Municipios 2018'!$F$8:$F$132,$F25,'PIB Municipios 2018'!$AD$8:$AD$132)+SUMIF('PIB Municipios 2018'!$F$8:$F$132,$F25,'PIB Municipios 2018'!$AE$8:$AE$132)+SUMIF('PIB Municipios 2018'!$F$8:$F$132,$F25,'PIB Municipios 2018'!$AF$8:$AF$132)+SUMIF('PIB Municipios 2018'!$F$8:$F$132,$F25,'PIB Municipios 2018'!$AJ$8:$AJ$132)+SUMIF('PIB Municipios 2018'!$F$8:$F$132,$F25,'PIB Municipios 2018'!$AM$8:$AM$132)</f>
        <v>243.20080721156944</v>
      </c>
      <c r="K25" s="74">
        <f t="shared" si="0"/>
        <v>604.33539034450212</v>
      </c>
      <c r="L25" s="220">
        <f t="shared" si="1"/>
        <v>4.6813122629782095E-3</v>
      </c>
      <c r="Z25" s="203"/>
      <c r="AA25" s="204"/>
      <c r="AB25" s="203"/>
      <c r="AC25" s="227"/>
      <c r="AD25" s="227"/>
    </row>
    <row r="26" spans="1:30" x14ac:dyDescent="0.3">
      <c r="A26" s="79" t="s">
        <v>13</v>
      </c>
      <c r="B26" s="210" t="s">
        <v>3</v>
      </c>
      <c r="C26" s="133" t="s">
        <v>48</v>
      </c>
      <c r="D26" s="211" t="s">
        <v>24</v>
      </c>
      <c r="E26" s="226" t="s">
        <v>478</v>
      </c>
      <c r="F26" s="212" t="s">
        <v>87</v>
      </c>
      <c r="G26" s="211" t="s">
        <v>213</v>
      </c>
      <c r="H26" s="74">
        <f>SUMIF('PIB Municipios 2018'!$F$8:$F$132,$F26,'PIB Municipios 2018'!$M$8:$M$132)+SUMIF('PIB Municipios 2018'!$F$8:$F$132,$F26,'PIB Municipios 2018'!$R$8:$R$132)</f>
        <v>36.213779478017848</v>
      </c>
      <c r="I26" s="74">
        <f>SUMIF('PIB Municipios 2018'!$F$8:$F$132,$F26,'PIB Municipios 2018'!$S$8:$S$132)+SUMIF('PIB Municipios 2018'!$F$8:$F$132,$F26,'PIB Municipios 2018'!$Y$8:$Y$132)</f>
        <v>103.57759669829329</v>
      </c>
      <c r="J26" s="74">
        <f>SUMIF('PIB Municipios 2018'!$F$8:$F$132,$F26,'PIB Municipios 2018'!$V$8:$V$132)+SUMIF('PIB Municipios 2018'!$F$8:$F$132,$F26,'PIB Municipios 2018'!$AB$8:$AB$132)+SUMIF('PIB Municipios 2018'!$F$8:$F$132,$F26,'PIB Municipios 2018'!$AC$8:$AC$132)+SUMIF('PIB Municipios 2018'!$F$8:$F$132,$F26,'PIB Municipios 2018'!$AD$8:$AD$132)+SUMIF('PIB Municipios 2018'!$F$8:$F$132,$F26,'PIB Municipios 2018'!$AE$8:$AE$132)+SUMIF('PIB Municipios 2018'!$F$8:$F$132,$F26,'PIB Municipios 2018'!$AF$8:$AF$132)+SUMIF('PIB Municipios 2018'!$F$8:$F$132,$F26,'PIB Municipios 2018'!$AJ$8:$AJ$132)+SUMIF('PIB Municipios 2018'!$F$8:$F$132,$F26,'PIB Municipios 2018'!$AM$8:$AM$132)</f>
        <v>197.19546398327128</v>
      </c>
      <c r="K26" s="74">
        <f t="shared" si="0"/>
        <v>336.98684015958241</v>
      </c>
      <c r="L26" s="220">
        <f t="shared" si="1"/>
        <v>2.6103727375655626E-3</v>
      </c>
      <c r="Z26" s="203"/>
      <c r="AA26" s="204"/>
      <c r="AB26" s="203"/>
      <c r="AC26" s="227"/>
      <c r="AD26" s="227"/>
    </row>
    <row r="27" spans="1:30" x14ac:dyDescent="0.3">
      <c r="A27" s="79" t="s">
        <v>13</v>
      </c>
      <c r="B27" s="210" t="s">
        <v>3</v>
      </c>
      <c r="C27" s="133" t="s">
        <v>48</v>
      </c>
      <c r="D27" s="211" t="s">
        <v>24</v>
      </c>
      <c r="E27" s="226" t="s">
        <v>478</v>
      </c>
      <c r="F27" s="212" t="s">
        <v>88</v>
      </c>
      <c r="G27" s="211" t="s">
        <v>214</v>
      </c>
      <c r="H27" s="74">
        <f>SUMIF('PIB Municipios 2018'!$F$8:$F$132,$F27,'PIB Municipios 2018'!$M$8:$M$132)+SUMIF('PIB Municipios 2018'!$F$8:$F$132,$F27,'PIB Municipios 2018'!$R$8:$R$132)</f>
        <v>773.35051534782565</v>
      </c>
      <c r="I27" s="74">
        <f>SUMIF('PIB Municipios 2018'!$F$8:$F$132,$F27,'PIB Municipios 2018'!$S$8:$S$132)+SUMIF('PIB Municipios 2018'!$F$8:$F$132,$F27,'PIB Municipios 2018'!$Y$8:$Y$132)</f>
        <v>109.47262617230486</v>
      </c>
      <c r="J27" s="74">
        <f>SUMIF('PIB Municipios 2018'!$F$8:$F$132,$F27,'PIB Municipios 2018'!$V$8:$V$132)+SUMIF('PIB Municipios 2018'!$F$8:$F$132,$F27,'PIB Municipios 2018'!$AB$8:$AB$132)+SUMIF('PIB Municipios 2018'!$F$8:$F$132,$F27,'PIB Municipios 2018'!$AC$8:$AC$132)+SUMIF('PIB Municipios 2018'!$F$8:$F$132,$F27,'PIB Municipios 2018'!$AD$8:$AD$132)+SUMIF('PIB Municipios 2018'!$F$8:$F$132,$F27,'PIB Municipios 2018'!$AE$8:$AE$132)+SUMIF('PIB Municipios 2018'!$F$8:$F$132,$F27,'PIB Municipios 2018'!$AF$8:$AF$132)+SUMIF('PIB Municipios 2018'!$F$8:$F$132,$F27,'PIB Municipios 2018'!$AJ$8:$AJ$132)+SUMIF('PIB Municipios 2018'!$F$8:$F$132,$F27,'PIB Municipios 2018'!$AM$8:$AM$132)</f>
        <v>212.97792197647058</v>
      </c>
      <c r="K27" s="74">
        <f t="shared" si="0"/>
        <v>1095.801063496601</v>
      </c>
      <c r="L27" s="220">
        <f t="shared" si="1"/>
        <v>8.4883113553997896E-3</v>
      </c>
      <c r="Z27" s="203"/>
      <c r="AA27" s="204"/>
      <c r="AB27" s="203"/>
      <c r="AC27" s="227"/>
      <c r="AD27" s="227"/>
    </row>
    <row r="28" spans="1:30" x14ac:dyDescent="0.3">
      <c r="A28" s="79" t="s">
        <v>13</v>
      </c>
      <c r="B28" s="210" t="s">
        <v>3</v>
      </c>
      <c r="C28" s="133" t="s">
        <v>49</v>
      </c>
      <c r="D28" s="211" t="s">
        <v>25</v>
      </c>
      <c r="E28" s="226" t="s">
        <v>478</v>
      </c>
      <c r="F28" s="212" t="s">
        <v>89</v>
      </c>
      <c r="G28" s="211" t="s">
        <v>215</v>
      </c>
      <c r="H28" s="74">
        <f>SUMIF('PIB Municipios 2018'!$F$8:$F$132,$F28,'PIB Municipios 2018'!$M$8:$M$132)+SUMIF('PIB Municipios 2018'!$F$8:$F$132,$F28,'PIB Municipios 2018'!$R$8:$R$132)</f>
        <v>15.4413887923895</v>
      </c>
      <c r="I28" s="74">
        <f>SUMIF('PIB Municipios 2018'!$F$8:$F$132,$F28,'PIB Municipios 2018'!$S$8:$S$132)+SUMIF('PIB Municipios 2018'!$F$8:$F$132,$F28,'PIB Municipios 2018'!$Y$8:$Y$132)</f>
        <v>8.4634213507805587</v>
      </c>
      <c r="J28" s="74">
        <f>SUMIF('PIB Municipios 2018'!$F$8:$F$132,$F28,'PIB Municipios 2018'!$V$8:$V$132)+SUMIF('PIB Municipios 2018'!$F$8:$F$132,$F28,'PIB Municipios 2018'!$AB$8:$AB$132)+SUMIF('PIB Municipios 2018'!$F$8:$F$132,$F28,'PIB Municipios 2018'!$AC$8:$AC$132)+SUMIF('PIB Municipios 2018'!$F$8:$F$132,$F28,'PIB Municipios 2018'!$AD$8:$AD$132)+SUMIF('PIB Municipios 2018'!$F$8:$F$132,$F28,'PIB Municipios 2018'!$AE$8:$AE$132)+SUMIF('PIB Municipios 2018'!$F$8:$F$132,$F28,'PIB Municipios 2018'!$AF$8:$AF$132)+SUMIF('PIB Municipios 2018'!$F$8:$F$132,$F28,'PIB Municipios 2018'!$AJ$8:$AJ$132)+SUMIF('PIB Municipios 2018'!$F$8:$F$132,$F28,'PIB Municipios 2018'!$AM$8:$AM$132)</f>
        <v>34.739061111604968</v>
      </c>
      <c r="K28" s="74">
        <f t="shared" si="0"/>
        <v>58.643871254775028</v>
      </c>
      <c r="L28" s="220">
        <f t="shared" si="1"/>
        <v>4.5426807372144352E-4</v>
      </c>
      <c r="Z28" s="203"/>
      <c r="AA28" s="204"/>
      <c r="AB28" s="203"/>
      <c r="AC28" s="227"/>
      <c r="AD28" s="227"/>
    </row>
    <row r="29" spans="1:30" x14ac:dyDescent="0.3">
      <c r="A29" s="79" t="s">
        <v>13</v>
      </c>
      <c r="B29" s="210" t="s">
        <v>3</v>
      </c>
      <c r="C29" s="133" t="s">
        <v>49</v>
      </c>
      <c r="D29" s="211" t="s">
        <v>25</v>
      </c>
      <c r="E29" s="226" t="s">
        <v>478</v>
      </c>
      <c r="F29" s="212" t="s">
        <v>90</v>
      </c>
      <c r="G29" s="211" t="s">
        <v>216</v>
      </c>
      <c r="H29" s="74">
        <f>SUMIF('PIB Municipios 2018'!$F$8:$F$132,$F29,'PIB Municipios 2018'!$M$8:$M$132)+SUMIF('PIB Municipios 2018'!$F$8:$F$132,$F29,'PIB Municipios 2018'!$R$8:$R$132)</f>
        <v>36.650969181966225</v>
      </c>
      <c r="I29" s="74">
        <f>SUMIF('PIB Municipios 2018'!$F$8:$F$132,$F29,'PIB Municipios 2018'!$S$8:$S$132)+SUMIF('PIB Municipios 2018'!$F$8:$F$132,$F29,'PIB Municipios 2018'!$Y$8:$Y$132)</f>
        <v>17.186548017290328</v>
      </c>
      <c r="J29" s="74">
        <f>SUMIF('PIB Municipios 2018'!$F$8:$F$132,$F29,'PIB Municipios 2018'!$V$8:$V$132)+SUMIF('PIB Municipios 2018'!$F$8:$F$132,$F29,'PIB Municipios 2018'!$AB$8:$AB$132)+SUMIF('PIB Municipios 2018'!$F$8:$F$132,$F29,'PIB Municipios 2018'!$AC$8:$AC$132)+SUMIF('PIB Municipios 2018'!$F$8:$F$132,$F29,'PIB Municipios 2018'!$AD$8:$AD$132)+SUMIF('PIB Municipios 2018'!$F$8:$F$132,$F29,'PIB Municipios 2018'!$AE$8:$AE$132)+SUMIF('PIB Municipios 2018'!$F$8:$F$132,$F29,'PIB Municipios 2018'!$AF$8:$AF$132)+SUMIF('PIB Municipios 2018'!$F$8:$F$132,$F29,'PIB Municipios 2018'!$AJ$8:$AJ$132)+SUMIF('PIB Municipios 2018'!$F$8:$F$132,$F29,'PIB Municipios 2018'!$AM$8:$AM$132)</f>
        <v>68.452295355093369</v>
      </c>
      <c r="K29" s="74">
        <f t="shared" si="0"/>
        <v>122.28981255434992</v>
      </c>
      <c r="L29" s="220">
        <f t="shared" si="1"/>
        <v>9.4728326074308472E-4</v>
      </c>
      <c r="Z29" s="203"/>
      <c r="AA29" s="204"/>
      <c r="AB29" s="203"/>
      <c r="AC29" s="227"/>
      <c r="AD29" s="227"/>
    </row>
    <row r="30" spans="1:30" x14ac:dyDescent="0.3">
      <c r="A30" s="79" t="s">
        <v>14</v>
      </c>
      <c r="B30" s="210" t="s">
        <v>4</v>
      </c>
      <c r="C30" s="133" t="s">
        <v>49</v>
      </c>
      <c r="D30" s="211" t="s">
        <v>25</v>
      </c>
      <c r="E30" s="226" t="s">
        <v>478</v>
      </c>
      <c r="F30" s="212" t="s">
        <v>91</v>
      </c>
      <c r="G30" s="211" t="s">
        <v>217</v>
      </c>
      <c r="H30" s="74">
        <f>SUMIF('PIB Municipios 2018'!$F$8:$F$132,$F30,'PIB Municipios 2018'!$M$8:$M$132)+SUMIF('PIB Municipios 2018'!$F$8:$F$132,$F30,'PIB Municipios 2018'!$R$8:$R$132)</f>
        <v>10.372650686639819</v>
      </c>
      <c r="I30" s="74">
        <f>SUMIF('PIB Municipios 2018'!$F$8:$F$132,$F30,'PIB Municipios 2018'!$S$8:$S$132)+SUMIF('PIB Municipios 2018'!$F$8:$F$132,$F30,'PIB Municipios 2018'!$Y$8:$Y$132)</f>
        <v>42.816083548417176</v>
      </c>
      <c r="J30" s="74">
        <f>SUMIF('PIB Municipios 2018'!$F$8:$F$132,$F30,'PIB Municipios 2018'!$V$8:$V$132)+SUMIF('PIB Municipios 2018'!$F$8:$F$132,$F30,'PIB Municipios 2018'!$AB$8:$AB$132)+SUMIF('PIB Municipios 2018'!$F$8:$F$132,$F30,'PIB Municipios 2018'!$AC$8:$AC$132)+SUMIF('PIB Municipios 2018'!$F$8:$F$132,$F30,'PIB Municipios 2018'!$AD$8:$AD$132)+SUMIF('PIB Municipios 2018'!$F$8:$F$132,$F30,'PIB Municipios 2018'!$AE$8:$AE$132)+SUMIF('PIB Municipios 2018'!$F$8:$F$132,$F30,'PIB Municipios 2018'!$AF$8:$AF$132)+SUMIF('PIB Municipios 2018'!$F$8:$F$132,$F30,'PIB Municipios 2018'!$AJ$8:$AJ$132)+SUMIF('PIB Municipios 2018'!$F$8:$F$132,$F30,'PIB Municipios 2018'!$AM$8:$AM$132)</f>
        <v>94.390074011091087</v>
      </c>
      <c r="K30" s="74">
        <f t="shared" si="0"/>
        <v>147.57880824614807</v>
      </c>
      <c r="L30" s="220">
        <f t="shared" si="1"/>
        <v>1.143177275129586E-3</v>
      </c>
      <c r="Z30" s="203"/>
      <c r="AA30" s="204"/>
      <c r="AB30" s="203"/>
      <c r="AC30" s="227"/>
      <c r="AD30" s="227"/>
    </row>
    <row r="31" spans="1:30" x14ac:dyDescent="0.3">
      <c r="A31" s="79" t="s">
        <v>14</v>
      </c>
      <c r="B31" s="210" t="s">
        <v>4</v>
      </c>
      <c r="C31" s="133" t="s">
        <v>49</v>
      </c>
      <c r="D31" s="211" t="s">
        <v>25</v>
      </c>
      <c r="E31" s="226" t="s">
        <v>478</v>
      </c>
      <c r="F31" s="212" t="s">
        <v>92</v>
      </c>
      <c r="G31" s="211" t="s">
        <v>218</v>
      </c>
      <c r="H31" s="74">
        <f>SUMIF('PIB Municipios 2018'!$F$8:$F$132,$F31,'PIB Municipios 2018'!$M$8:$M$132)+SUMIF('PIB Municipios 2018'!$F$8:$F$132,$F31,'PIB Municipios 2018'!$R$8:$R$132)</f>
        <v>68.081156583692589</v>
      </c>
      <c r="I31" s="74">
        <f>SUMIF('PIB Municipios 2018'!$F$8:$F$132,$F31,'PIB Municipios 2018'!$S$8:$S$132)+SUMIF('PIB Municipios 2018'!$F$8:$F$132,$F31,'PIB Municipios 2018'!$Y$8:$Y$132)</f>
        <v>34.052673046992339</v>
      </c>
      <c r="J31" s="74">
        <f>SUMIF('PIB Municipios 2018'!$F$8:$F$132,$F31,'PIB Municipios 2018'!$V$8:$V$132)+SUMIF('PIB Municipios 2018'!$F$8:$F$132,$F31,'PIB Municipios 2018'!$AB$8:$AB$132)+SUMIF('PIB Municipios 2018'!$F$8:$F$132,$F31,'PIB Municipios 2018'!$AC$8:$AC$132)+SUMIF('PIB Municipios 2018'!$F$8:$F$132,$F31,'PIB Municipios 2018'!$AD$8:$AD$132)+SUMIF('PIB Municipios 2018'!$F$8:$F$132,$F31,'PIB Municipios 2018'!$AE$8:$AE$132)+SUMIF('PIB Municipios 2018'!$F$8:$F$132,$F31,'PIB Municipios 2018'!$AF$8:$AF$132)+SUMIF('PIB Municipios 2018'!$F$8:$F$132,$F31,'PIB Municipios 2018'!$AJ$8:$AJ$132)+SUMIF('PIB Municipios 2018'!$F$8:$F$132,$F31,'PIB Municipios 2018'!$AM$8:$AM$132)</f>
        <v>146.94342280182769</v>
      </c>
      <c r="K31" s="74">
        <f t="shared" si="0"/>
        <v>249.07725243251264</v>
      </c>
      <c r="L31" s="220">
        <f t="shared" si="1"/>
        <v>1.9294061126828199E-3</v>
      </c>
      <c r="Z31" s="203"/>
      <c r="AA31" s="204"/>
      <c r="AB31" s="203"/>
      <c r="AC31" s="227"/>
      <c r="AD31" s="227"/>
    </row>
    <row r="32" spans="1:30" x14ac:dyDescent="0.3">
      <c r="A32" s="79" t="s">
        <v>14</v>
      </c>
      <c r="B32" s="210" t="s">
        <v>4</v>
      </c>
      <c r="C32" s="133" t="s">
        <v>49</v>
      </c>
      <c r="D32" s="211" t="s">
        <v>25</v>
      </c>
      <c r="E32" s="226" t="s">
        <v>478</v>
      </c>
      <c r="F32" s="212" t="s">
        <v>93</v>
      </c>
      <c r="G32" s="211" t="s">
        <v>219</v>
      </c>
      <c r="H32" s="74">
        <f>SUMIF('PIB Municipios 2018'!$F$8:$F$132,$F32,'PIB Municipios 2018'!$M$8:$M$132)+SUMIF('PIB Municipios 2018'!$F$8:$F$132,$F32,'PIB Municipios 2018'!$R$8:$R$132)</f>
        <v>73.278961830396838</v>
      </c>
      <c r="I32" s="74">
        <f>SUMIF('PIB Municipios 2018'!$F$8:$F$132,$F32,'PIB Municipios 2018'!$S$8:$S$132)+SUMIF('PIB Municipios 2018'!$F$8:$F$132,$F32,'PIB Municipios 2018'!$Y$8:$Y$132)</f>
        <v>46.865201181758742</v>
      </c>
      <c r="J32" s="74">
        <f>SUMIF('PIB Municipios 2018'!$F$8:$F$132,$F32,'PIB Municipios 2018'!$V$8:$V$132)+SUMIF('PIB Municipios 2018'!$F$8:$F$132,$F32,'PIB Municipios 2018'!$AB$8:$AB$132)+SUMIF('PIB Municipios 2018'!$F$8:$F$132,$F32,'PIB Municipios 2018'!$AC$8:$AC$132)+SUMIF('PIB Municipios 2018'!$F$8:$F$132,$F32,'PIB Municipios 2018'!$AD$8:$AD$132)+SUMIF('PIB Municipios 2018'!$F$8:$F$132,$F32,'PIB Municipios 2018'!$AE$8:$AE$132)+SUMIF('PIB Municipios 2018'!$F$8:$F$132,$F32,'PIB Municipios 2018'!$AF$8:$AF$132)+SUMIF('PIB Municipios 2018'!$F$8:$F$132,$F32,'PIB Municipios 2018'!$AJ$8:$AJ$132)+SUMIF('PIB Municipios 2018'!$F$8:$F$132,$F32,'PIB Municipios 2018'!$AM$8:$AM$132)</f>
        <v>116.1600954912539</v>
      </c>
      <c r="K32" s="74">
        <f t="shared" si="0"/>
        <v>236.30425850340947</v>
      </c>
      <c r="L32" s="220">
        <f t="shared" si="1"/>
        <v>1.8304637471179455E-3</v>
      </c>
      <c r="Z32" s="203"/>
      <c r="AA32" s="204"/>
      <c r="AB32" s="203"/>
      <c r="AC32" s="227"/>
      <c r="AD32" s="227"/>
    </row>
    <row r="33" spans="1:30" x14ac:dyDescent="0.3">
      <c r="A33" s="79" t="s">
        <v>14</v>
      </c>
      <c r="B33" s="210" t="s">
        <v>4</v>
      </c>
      <c r="C33" s="133" t="s">
        <v>50</v>
      </c>
      <c r="D33" s="211" t="s">
        <v>26</v>
      </c>
      <c r="E33" s="226" t="s">
        <v>478</v>
      </c>
      <c r="F33" s="212" t="s">
        <v>94</v>
      </c>
      <c r="G33" s="211" t="s">
        <v>220</v>
      </c>
      <c r="H33" s="74">
        <f>SUMIF('PIB Municipios 2018'!$F$8:$F$132,$F33,'PIB Municipios 2018'!$M$8:$M$132)+SUMIF('PIB Municipios 2018'!$F$8:$F$132,$F33,'PIB Municipios 2018'!$R$8:$R$132)</f>
        <v>77.47346288974407</v>
      </c>
      <c r="I33" s="74">
        <f>SUMIF('PIB Municipios 2018'!$F$8:$F$132,$F33,'PIB Municipios 2018'!$S$8:$S$132)+SUMIF('PIB Municipios 2018'!$F$8:$F$132,$F33,'PIB Municipios 2018'!$Y$8:$Y$132)</f>
        <v>42.780737204747311</v>
      </c>
      <c r="J33" s="74">
        <f>SUMIF('PIB Municipios 2018'!$F$8:$F$132,$F33,'PIB Municipios 2018'!$V$8:$V$132)+SUMIF('PIB Municipios 2018'!$F$8:$F$132,$F33,'PIB Municipios 2018'!$AB$8:$AB$132)+SUMIF('PIB Municipios 2018'!$F$8:$F$132,$F33,'PIB Municipios 2018'!$AC$8:$AC$132)+SUMIF('PIB Municipios 2018'!$F$8:$F$132,$F33,'PIB Municipios 2018'!$AD$8:$AD$132)+SUMIF('PIB Municipios 2018'!$F$8:$F$132,$F33,'PIB Municipios 2018'!$AE$8:$AE$132)+SUMIF('PIB Municipios 2018'!$F$8:$F$132,$F33,'PIB Municipios 2018'!$AF$8:$AF$132)+SUMIF('PIB Municipios 2018'!$F$8:$F$132,$F33,'PIB Municipios 2018'!$AJ$8:$AJ$132)+SUMIF('PIB Municipios 2018'!$F$8:$F$132,$F33,'PIB Municipios 2018'!$AM$8:$AM$132)</f>
        <v>723.80989271293242</v>
      </c>
      <c r="K33" s="74">
        <f t="shared" si="0"/>
        <v>844.06409280742378</v>
      </c>
      <c r="L33" s="220">
        <f t="shared" si="1"/>
        <v>6.5383024915130509E-3</v>
      </c>
      <c r="Z33" s="203"/>
      <c r="AA33" s="204"/>
      <c r="AB33" s="203"/>
      <c r="AC33" s="227"/>
      <c r="AD33" s="227"/>
    </row>
    <row r="34" spans="1:30" x14ac:dyDescent="0.3">
      <c r="A34" s="79" t="s">
        <v>14</v>
      </c>
      <c r="B34" s="210" t="s">
        <v>4</v>
      </c>
      <c r="C34" s="133" t="s">
        <v>50</v>
      </c>
      <c r="D34" s="211" t="s">
        <v>26</v>
      </c>
      <c r="E34" s="226" t="s">
        <v>479</v>
      </c>
      <c r="F34" s="212" t="s">
        <v>95</v>
      </c>
      <c r="G34" s="211" t="s">
        <v>221</v>
      </c>
      <c r="H34" s="74">
        <f>SUMIF('PIB Municipios 2018'!$F$8:$F$132,$F34,'PIB Municipios 2018'!$M$8:$M$132)+SUMIF('PIB Municipios 2018'!$F$8:$F$132,$F34,'PIB Municipios 2018'!$R$8:$R$132)</f>
        <v>36.436691643082789</v>
      </c>
      <c r="I34" s="74">
        <f>SUMIF('PIB Municipios 2018'!$F$8:$F$132,$F34,'PIB Municipios 2018'!$S$8:$S$132)+SUMIF('PIB Municipios 2018'!$F$8:$F$132,$F34,'PIB Municipios 2018'!$Y$8:$Y$132)</f>
        <v>10.153029297971063</v>
      </c>
      <c r="J34" s="74">
        <f>SUMIF('PIB Municipios 2018'!$F$8:$F$132,$F34,'PIB Municipios 2018'!$V$8:$V$132)+SUMIF('PIB Municipios 2018'!$F$8:$F$132,$F34,'PIB Municipios 2018'!$AB$8:$AB$132)+SUMIF('PIB Municipios 2018'!$F$8:$F$132,$F34,'PIB Municipios 2018'!$AC$8:$AC$132)+SUMIF('PIB Municipios 2018'!$F$8:$F$132,$F34,'PIB Municipios 2018'!$AD$8:$AD$132)+SUMIF('PIB Municipios 2018'!$F$8:$F$132,$F34,'PIB Municipios 2018'!$AE$8:$AE$132)+SUMIF('PIB Municipios 2018'!$F$8:$F$132,$F34,'PIB Municipios 2018'!$AF$8:$AF$132)+SUMIF('PIB Municipios 2018'!$F$8:$F$132,$F34,'PIB Municipios 2018'!$AJ$8:$AJ$132)+SUMIF('PIB Municipios 2018'!$F$8:$F$132,$F34,'PIB Municipios 2018'!$AM$8:$AM$132)</f>
        <v>83.823947138283202</v>
      </c>
      <c r="K34" s="74">
        <f t="shared" si="0"/>
        <v>130.41366807933707</v>
      </c>
      <c r="L34" s="220">
        <f t="shared" si="1"/>
        <v>1.0102123976088015E-3</v>
      </c>
      <c r="Z34" s="203"/>
      <c r="AA34" s="204"/>
      <c r="AB34" s="203"/>
      <c r="AC34" s="227"/>
      <c r="AD34" s="227"/>
    </row>
    <row r="35" spans="1:30" x14ac:dyDescent="0.3">
      <c r="A35" s="79" t="s">
        <v>14</v>
      </c>
      <c r="B35" s="210" t="s">
        <v>4</v>
      </c>
      <c r="C35" s="133" t="s">
        <v>50</v>
      </c>
      <c r="D35" s="211" t="s">
        <v>26</v>
      </c>
      <c r="E35" s="226" t="s">
        <v>479</v>
      </c>
      <c r="F35" s="212" t="s">
        <v>96</v>
      </c>
      <c r="G35" s="211" t="s">
        <v>222</v>
      </c>
      <c r="H35" s="74">
        <f>SUMIF('PIB Municipios 2018'!$F$8:$F$132,$F35,'PIB Municipios 2018'!$M$8:$M$132)+SUMIF('PIB Municipios 2018'!$F$8:$F$132,$F35,'PIB Municipios 2018'!$R$8:$R$132)</f>
        <v>24.05192590866201</v>
      </c>
      <c r="I35" s="74">
        <f>SUMIF('PIB Municipios 2018'!$F$8:$F$132,$F35,'PIB Municipios 2018'!$S$8:$S$132)+SUMIF('PIB Municipios 2018'!$F$8:$F$132,$F35,'PIB Municipios 2018'!$Y$8:$Y$132)</f>
        <v>7.0718294716594379</v>
      </c>
      <c r="J35" s="74">
        <f>SUMIF('PIB Municipios 2018'!$F$8:$F$132,$F35,'PIB Municipios 2018'!$V$8:$V$132)+SUMIF('PIB Municipios 2018'!$F$8:$F$132,$F35,'PIB Municipios 2018'!$AB$8:$AB$132)+SUMIF('PIB Municipios 2018'!$F$8:$F$132,$F35,'PIB Municipios 2018'!$AC$8:$AC$132)+SUMIF('PIB Municipios 2018'!$F$8:$F$132,$F35,'PIB Municipios 2018'!$AD$8:$AD$132)+SUMIF('PIB Municipios 2018'!$F$8:$F$132,$F35,'PIB Municipios 2018'!$AE$8:$AE$132)+SUMIF('PIB Municipios 2018'!$F$8:$F$132,$F35,'PIB Municipios 2018'!$AF$8:$AF$132)+SUMIF('PIB Municipios 2018'!$F$8:$F$132,$F35,'PIB Municipios 2018'!$AJ$8:$AJ$132)+SUMIF('PIB Municipios 2018'!$F$8:$F$132,$F35,'PIB Municipios 2018'!$AM$8:$AM$132)</f>
        <v>47.487778272603954</v>
      </c>
      <c r="K35" s="74">
        <f t="shared" si="0"/>
        <v>78.611533652925402</v>
      </c>
      <c r="L35" s="220">
        <f t="shared" si="1"/>
        <v>6.0894189283070466E-4</v>
      </c>
      <c r="Z35" s="203"/>
      <c r="AA35" s="204"/>
      <c r="AB35" s="203"/>
      <c r="AC35" s="227"/>
      <c r="AD35" s="227"/>
    </row>
    <row r="36" spans="1:30" x14ac:dyDescent="0.3">
      <c r="A36" s="79" t="s">
        <v>14</v>
      </c>
      <c r="B36" s="210" t="s">
        <v>4</v>
      </c>
      <c r="C36" s="133" t="s">
        <v>50</v>
      </c>
      <c r="D36" s="211" t="s">
        <v>26</v>
      </c>
      <c r="E36" s="226" t="s">
        <v>479</v>
      </c>
      <c r="F36" s="212" t="s">
        <v>97</v>
      </c>
      <c r="G36" s="211" t="s">
        <v>223</v>
      </c>
      <c r="H36" s="74">
        <f>SUMIF('PIB Municipios 2018'!$F$8:$F$132,$F36,'PIB Municipios 2018'!$M$8:$M$132)+SUMIF('PIB Municipios 2018'!$F$8:$F$132,$F36,'PIB Municipios 2018'!$R$8:$R$132)</f>
        <v>80.730738452309652</v>
      </c>
      <c r="I36" s="74">
        <f>SUMIF('PIB Municipios 2018'!$F$8:$F$132,$F36,'PIB Municipios 2018'!$S$8:$S$132)+SUMIF('PIB Municipios 2018'!$F$8:$F$132,$F36,'PIB Municipios 2018'!$Y$8:$Y$132)</f>
        <v>46.015742596971641</v>
      </c>
      <c r="J36" s="74">
        <f>SUMIF('PIB Municipios 2018'!$F$8:$F$132,$F36,'PIB Municipios 2018'!$V$8:$V$132)+SUMIF('PIB Municipios 2018'!$F$8:$F$132,$F36,'PIB Municipios 2018'!$AB$8:$AB$132)+SUMIF('PIB Municipios 2018'!$F$8:$F$132,$F36,'PIB Municipios 2018'!$AC$8:$AC$132)+SUMIF('PIB Municipios 2018'!$F$8:$F$132,$F36,'PIB Municipios 2018'!$AD$8:$AD$132)+SUMIF('PIB Municipios 2018'!$F$8:$F$132,$F36,'PIB Municipios 2018'!$AE$8:$AE$132)+SUMIF('PIB Municipios 2018'!$F$8:$F$132,$F36,'PIB Municipios 2018'!$AF$8:$AF$132)+SUMIF('PIB Municipios 2018'!$F$8:$F$132,$F36,'PIB Municipios 2018'!$AJ$8:$AJ$132)+SUMIF('PIB Municipios 2018'!$F$8:$F$132,$F36,'PIB Municipios 2018'!$AM$8:$AM$132)</f>
        <v>163.56405513073693</v>
      </c>
      <c r="K36" s="74">
        <f t="shared" si="0"/>
        <v>290.31053618001823</v>
      </c>
      <c r="L36" s="220">
        <f t="shared" si="1"/>
        <v>2.2488080208517645E-3</v>
      </c>
      <c r="Z36" s="203"/>
      <c r="AA36" s="204"/>
      <c r="AB36" s="203"/>
      <c r="AC36" s="227"/>
      <c r="AD36" s="227"/>
    </row>
    <row r="37" spans="1:30" x14ac:dyDescent="0.3">
      <c r="A37" s="79" t="s">
        <v>14</v>
      </c>
      <c r="B37" s="210" t="s">
        <v>4</v>
      </c>
      <c r="C37" s="133" t="s">
        <v>51</v>
      </c>
      <c r="D37" s="211" t="s">
        <v>27</v>
      </c>
      <c r="E37" s="226" t="s">
        <v>479</v>
      </c>
      <c r="F37" s="212" t="s">
        <v>98</v>
      </c>
      <c r="G37" s="211" t="s">
        <v>224</v>
      </c>
      <c r="H37" s="74">
        <f>SUMIF('PIB Municipios 2018'!$F$8:$F$132,$F37,'PIB Municipios 2018'!$M$8:$M$132)+SUMIF('PIB Municipios 2018'!$F$8:$F$132,$F37,'PIB Municipios 2018'!$R$8:$R$132)</f>
        <v>409.96932025420131</v>
      </c>
      <c r="I37" s="74">
        <f>SUMIF('PIB Municipios 2018'!$F$8:$F$132,$F37,'PIB Municipios 2018'!$S$8:$S$132)+SUMIF('PIB Municipios 2018'!$F$8:$F$132,$F37,'PIB Municipios 2018'!$Y$8:$Y$132)</f>
        <v>188.19290467824422</v>
      </c>
      <c r="J37" s="74">
        <f>SUMIF('PIB Municipios 2018'!$F$8:$F$132,$F37,'PIB Municipios 2018'!$V$8:$V$132)+SUMIF('PIB Municipios 2018'!$F$8:$F$132,$F37,'PIB Municipios 2018'!$AB$8:$AB$132)+SUMIF('PIB Municipios 2018'!$F$8:$F$132,$F37,'PIB Municipios 2018'!$AC$8:$AC$132)+SUMIF('PIB Municipios 2018'!$F$8:$F$132,$F37,'PIB Municipios 2018'!$AD$8:$AD$132)+SUMIF('PIB Municipios 2018'!$F$8:$F$132,$F37,'PIB Municipios 2018'!$AE$8:$AE$132)+SUMIF('PIB Municipios 2018'!$F$8:$F$132,$F37,'PIB Municipios 2018'!$AF$8:$AF$132)+SUMIF('PIB Municipios 2018'!$F$8:$F$132,$F37,'PIB Municipios 2018'!$AJ$8:$AJ$132)+SUMIF('PIB Municipios 2018'!$F$8:$F$132,$F37,'PIB Municipios 2018'!$AM$8:$AM$132)</f>
        <v>376.07839200036477</v>
      </c>
      <c r="K37" s="74">
        <f t="shared" si="0"/>
        <v>974.24061693281033</v>
      </c>
      <c r="L37" s="220">
        <f t="shared" si="1"/>
        <v>7.546677920912714E-3</v>
      </c>
      <c r="Z37" s="203"/>
      <c r="AA37" s="204"/>
      <c r="AB37" s="203"/>
      <c r="AC37" s="227"/>
      <c r="AD37" s="227"/>
    </row>
    <row r="38" spans="1:30" x14ac:dyDescent="0.3">
      <c r="A38" s="79" t="s">
        <v>14</v>
      </c>
      <c r="B38" s="210" t="s">
        <v>4</v>
      </c>
      <c r="C38" s="133" t="s">
        <v>51</v>
      </c>
      <c r="D38" s="211" t="s">
        <v>27</v>
      </c>
      <c r="E38" s="226" t="s">
        <v>479</v>
      </c>
      <c r="F38" s="212" t="s">
        <v>99</v>
      </c>
      <c r="G38" s="211" t="s">
        <v>225</v>
      </c>
      <c r="H38" s="74">
        <f>SUMIF('PIB Municipios 2018'!$F$8:$F$132,$F38,'PIB Municipios 2018'!$M$8:$M$132)+SUMIF('PIB Municipios 2018'!$F$8:$F$132,$F38,'PIB Municipios 2018'!$R$8:$R$132)</f>
        <v>375.68595762824839</v>
      </c>
      <c r="I38" s="74">
        <f>SUMIF('PIB Municipios 2018'!$F$8:$F$132,$F38,'PIB Municipios 2018'!$S$8:$S$132)+SUMIF('PIB Municipios 2018'!$F$8:$F$132,$F38,'PIB Municipios 2018'!$Y$8:$Y$132)</f>
        <v>77.845048942372117</v>
      </c>
      <c r="J38" s="74">
        <f>SUMIF('PIB Municipios 2018'!$F$8:$F$132,$F38,'PIB Municipios 2018'!$V$8:$V$132)+SUMIF('PIB Municipios 2018'!$F$8:$F$132,$F38,'PIB Municipios 2018'!$AB$8:$AB$132)+SUMIF('PIB Municipios 2018'!$F$8:$F$132,$F38,'PIB Municipios 2018'!$AC$8:$AC$132)+SUMIF('PIB Municipios 2018'!$F$8:$F$132,$F38,'PIB Municipios 2018'!$AD$8:$AD$132)+SUMIF('PIB Municipios 2018'!$F$8:$F$132,$F38,'PIB Municipios 2018'!$AE$8:$AE$132)+SUMIF('PIB Municipios 2018'!$F$8:$F$132,$F38,'PIB Municipios 2018'!$AF$8:$AF$132)+SUMIF('PIB Municipios 2018'!$F$8:$F$132,$F38,'PIB Municipios 2018'!$AJ$8:$AJ$132)+SUMIF('PIB Municipios 2018'!$F$8:$F$132,$F38,'PIB Municipios 2018'!$AM$8:$AM$132)</f>
        <v>301.98230978194897</v>
      </c>
      <c r="K38" s="74">
        <f t="shared" si="0"/>
        <v>755.51331635256952</v>
      </c>
      <c r="L38" s="220">
        <f t="shared" si="1"/>
        <v>5.8523690804678265E-3</v>
      </c>
      <c r="Z38" s="203"/>
      <c r="AA38" s="204"/>
      <c r="AB38" s="203"/>
      <c r="AC38" s="227"/>
      <c r="AD38" s="227"/>
    </row>
    <row r="39" spans="1:30" x14ac:dyDescent="0.3">
      <c r="A39" s="79" t="s">
        <v>14</v>
      </c>
      <c r="B39" s="210" t="s">
        <v>4</v>
      </c>
      <c r="C39" s="133" t="s">
        <v>52</v>
      </c>
      <c r="D39" s="211" t="s">
        <v>28</v>
      </c>
      <c r="E39" s="226" t="s">
        <v>478</v>
      </c>
      <c r="F39" s="212" t="s">
        <v>100</v>
      </c>
      <c r="G39" s="211" t="s">
        <v>226</v>
      </c>
      <c r="H39" s="74">
        <f>SUMIF('PIB Municipios 2018'!$F$8:$F$132,$F39,'PIB Municipios 2018'!$M$8:$M$132)+SUMIF('PIB Municipios 2018'!$F$8:$F$132,$F39,'PIB Municipios 2018'!$R$8:$R$132)</f>
        <v>28.898490230937725</v>
      </c>
      <c r="I39" s="74">
        <f>SUMIF('PIB Municipios 2018'!$F$8:$F$132,$F39,'PIB Municipios 2018'!$S$8:$S$132)+SUMIF('PIB Municipios 2018'!$F$8:$F$132,$F39,'PIB Municipios 2018'!$Y$8:$Y$132)</f>
        <v>30.611356275356961</v>
      </c>
      <c r="J39" s="74">
        <f>SUMIF('PIB Municipios 2018'!$F$8:$F$132,$F39,'PIB Municipios 2018'!$V$8:$V$132)+SUMIF('PIB Municipios 2018'!$F$8:$F$132,$F39,'PIB Municipios 2018'!$AB$8:$AB$132)+SUMIF('PIB Municipios 2018'!$F$8:$F$132,$F39,'PIB Municipios 2018'!$AC$8:$AC$132)+SUMIF('PIB Municipios 2018'!$F$8:$F$132,$F39,'PIB Municipios 2018'!$AD$8:$AD$132)+SUMIF('PIB Municipios 2018'!$F$8:$F$132,$F39,'PIB Municipios 2018'!$AE$8:$AE$132)+SUMIF('PIB Municipios 2018'!$F$8:$F$132,$F39,'PIB Municipios 2018'!$AF$8:$AF$132)+SUMIF('PIB Municipios 2018'!$F$8:$F$132,$F39,'PIB Municipios 2018'!$AJ$8:$AJ$132)+SUMIF('PIB Municipios 2018'!$F$8:$F$132,$F39,'PIB Municipios 2018'!$AM$8:$AM$132)</f>
        <v>411.32162870343257</v>
      </c>
      <c r="K39" s="74">
        <f t="shared" si="0"/>
        <v>470.83147520972727</v>
      </c>
      <c r="L39" s="220">
        <f t="shared" si="1"/>
        <v>3.6471621452434911E-3</v>
      </c>
      <c r="Z39" s="203"/>
      <c r="AA39" s="204"/>
      <c r="AB39" s="203"/>
      <c r="AC39" s="227"/>
      <c r="AD39" s="227"/>
    </row>
    <row r="40" spans="1:30" x14ac:dyDescent="0.3">
      <c r="A40" s="79" t="s">
        <v>15</v>
      </c>
      <c r="B40" s="210" t="s">
        <v>5</v>
      </c>
      <c r="C40" s="133" t="s">
        <v>52</v>
      </c>
      <c r="D40" s="211" t="s">
        <v>28</v>
      </c>
      <c r="E40" s="226" t="s">
        <v>478</v>
      </c>
      <c r="F40" s="212" t="s">
        <v>101</v>
      </c>
      <c r="G40" s="211" t="s">
        <v>227</v>
      </c>
      <c r="H40" s="74">
        <f>SUMIF('PIB Municipios 2018'!$F$8:$F$132,$F40,'PIB Municipios 2018'!$M$8:$M$132)+SUMIF('PIB Municipios 2018'!$F$8:$F$132,$F40,'PIB Municipios 2018'!$R$8:$R$132)</f>
        <v>18.224988861473726</v>
      </c>
      <c r="I40" s="74">
        <f>SUMIF('PIB Municipios 2018'!$F$8:$F$132,$F40,'PIB Municipios 2018'!$S$8:$S$132)+SUMIF('PIB Municipios 2018'!$F$8:$F$132,$F40,'PIB Municipios 2018'!$Y$8:$Y$132)</f>
        <v>26.940767420689845</v>
      </c>
      <c r="J40" s="74">
        <f>SUMIF('PIB Municipios 2018'!$F$8:$F$132,$F40,'PIB Municipios 2018'!$V$8:$V$132)+SUMIF('PIB Municipios 2018'!$F$8:$F$132,$F40,'PIB Municipios 2018'!$AB$8:$AB$132)+SUMIF('PIB Municipios 2018'!$F$8:$F$132,$F40,'PIB Municipios 2018'!$AC$8:$AC$132)+SUMIF('PIB Municipios 2018'!$F$8:$F$132,$F40,'PIB Municipios 2018'!$AD$8:$AD$132)+SUMIF('PIB Municipios 2018'!$F$8:$F$132,$F40,'PIB Municipios 2018'!$AE$8:$AE$132)+SUMIF('PIB Municipios 2018'!$F$8:$F$132,$F40,'PIB Municipios 2018'!$AF$8:$AF$132)+SUMIF('PIB Municipios 2018'!$F$8:$F$132,$F40,'PIB Municipios 2018'!$AJ$8:$AJ$132)+SUMIF('PIB Municipios 2018'!$F$8:$F$132,$F40,'PIB Municipios 2018'!$AM$8:$AM$132)</f>
        <v>131.93586918040373</v>
      </c>
      <c r="K40" s="74">
        <f t="shared" si="0"/>
        <v>177.10162546256731</v>
      </c>
      <c r="L40" s="220">
        <f t="shared" si="1"/>
        <v>1.3718673841005388E-3</v>
      </c>
      <c r="Z40" s="203"/>
      <c r="AA40" s="204"/>
      <c r="AB40" s="203"/>
      <c r="AC40" s="227"/>
      <c r="AD40" s="227"/>
    </row>
    <row r="41" spans="1:30" x14ac:dyDescent="0.3">
      <c r="A41" s="79" t="s">
        <v>15</v>
      </c>
      <c r="B41" s="210" t="s">
        <v>5</v>
      </c>
      <c r="C41" s="133" t="s">
        <v>52</v>
      </c>
      <c r="D41" s="211" t="s">
        <v>28</v>
      </c>
      <c r="E41" s="226" t="s">
        <v>478</v>
      </c>
      <c r="F41" s="212" t="s">
        <v>102</v>
      </c>
      <c r="G41" s="211" t="s">
        <v>228</v>
      </c>
      <c r="H41" s="74">
        <f>SUMIF('PIB Municipios 2018'!$F$8:$F$132,$F41,'PIB Municipios 2018'!$M$8:$M$132)+SUMIF('PIB Municipios 2018'!$F$8:$F$132,$F41,'PIB Municipios 2018'!$R$8:$R$132)</f>
        <v>28.459056308786646</v>
      </c>
      <c r="I41" s="74">
        <f>SUMIF('PIB Municipios 2018'!$F$8:$F$132,$F41,'PIB Municipios 2018'!$S$8:$S$132)+SUMIF('PIB Municipios 2018'!$F$8:$F$132,$F41,'PIB Municipios 2018'!$Y$8:$Y$132)</f>
        <v>23.103586964338483</v>
      </c>
      <c r="J41" s="74">
        <f>SUMIF('PIB Municipios 2018'!$F$8:$F$132,$F41,'PIB Municipios 2018'!$V$8:$V$132)+SUMIF('PIB Municipios 2018'!$F$8:$F$132,$F41,'PIB Municipios 2018'!$AB$8:$AB$132)+SUMIF('PIB Municipios 2018'!$F$8:$F$132,$F41,'PIB Municipios 2018'!$AC$8:$AC$132)+SUMIF('PIB Municipios 2018'!$F$8:$F$132,$F41,'PIB Municipios 2018'!$AD$8:$AD$132)+SUMIF('PIB Municipios 2018'!$F$8:$F$132,$F41,'PIB Municipios 2018'!$AE$8:$AE$132)+SUMIF('PIB Municipios 2018'!$F$8:$F$132,$F41,'PIB Municipios 2018'!$AF$8:$AF$132)+SUMIF('PIB Municipios 2018'!$F$8:$F$132,$F41,'PIB Municipios 2018'!$AJ$8:$AJ$132)+SUMIF('PIB Municipios 2018'!$F$8:$F$132,$F41,'PIB Municipios 2018'!$AM$8:$AM$132)</f>
        <v>76.800514569540212</v>
      </c>
      <c r="K41" s="74">
        <f t="shared" si="0"/>
        <v>128.36315784266534</v>
      </c>
      <c r="L41" s="220">
        <f t="shared" si="1"/>
        <v>9.9432870310793542E-4</v>
      </c>
      <c r="Z41" s="203"/>
      <c r="AA41" s="204"/>
      <c r="AB41" s="203"/>
      <c r="AC41" s="227"/>
      <c r="AD41" s="227"/>
    </row>
    <row r="42" spans="1:30" x14ac:dyDescent="0.3">
      <c r="A42" s="79" t="s">
        <v>15</v>
      </c>
      <c r="B42" s="210" t="s">
        <v>5</v>
      </c>
      <c r="C42" s="133" t="s">
        <v>52</v>
      </c>
      <c r="D42" s="211" t="s">
        <v>28</v>
      </c>
      <c r="E42" s="226" t="s">
        <v>478</v>
      </c>
      <c r="F42" s="212" t="s">
        <v>103</v>
      </c>
      <c r="G42" s="211" t="s">
        <v>229</v>
      </c>
      <c r="H42" s="74">
        <f>SUMIF('PIB Municipios 2018'!$F$8:$F$132,$F42,'PIB Municipios 2018'!$M$8:$M$132)+SUMIF('PIB Municipios 2018'!$F$8:$F$132,$F42,'PIB Municipios 2018'!$R$8:$R$132)</f>
        <v>10.477024938025773</v>
      </c>
      <c r="I42" s="74">
        <f>SUMIF('PIB Municipios 2018'!$F$8:$F$132,$F42,'PIB Municipios 2018'!$S$8:$S$132)+SUMIF('PIB Municipios 2018'!$F$8:$F$132,$F42,'PIB Municipios 2018'!$Y$8:$Y$132)</f>
        <v>16.833097188786766</v>
      </c>
      <c r="J42" s="74">
        <f>SUMIF('PIB Municipios 2018'!$F$8:$F$132,$F42,'PIB Municipios 2018'!$V$8:$V$132)+SUMIF('PIB Municipios 2018'!$F$8:$F$132,$F42,'PIB Municipios 2018'!$AB$8:$AB$132)+SUMIF('PIB Municipios 2018'!$F$8:$F$132,$F42,'PIB Municipios 2018'!$AC$8:$AC$132)+SUMIF('PIB Municipios 2018'!$F$8:$F$132,$F42,'PIB Municipios 2018'!$AD$8:$AD$132)+SUMIF('PIB Municipios 2018'!$F$8:$F$132,$F42,'PIB Municipios 2018'!$AE$8:$AE$132)+SUMIF('PIB Municipios 2018'!$F$8:$F$132,$F42,'PIB Municipios 2018'!$AF$8:$AF$132)+SUMIF('PIB Municipios 2018'!$F$8:$F$132,$F42,'PIB Municipios 2018'!$AJ$8:$AJ$132)+SUMIF('PIB Municipios 2018'!$F$8:$F$132,$F42,'PIB Municipios 2018'!$AM$8:$AM$132)</f>
        <v>118.52607315363906</v>
      </c>
      <c r="K42" s="74">
        <f t="shared" si="0"/>
        <v>145.83619528045159</v>
      </c>
      <c r="L42" s="220">
        <f t="shared" si="1"/>
        <v>1.1296786192900041E-3</v>
      </c>
      <c r="Z42" s="203"/>
      <c r="AA42" s="204"/>
      <c r="AB42" s="203"/>
      <c r="AC42" s="227"/>
      <c r="AD42" s="227"/>
    </row>
    <row r="43" spans="1:30" x14ac:dyDescent="0.3">
      <c r="A43" s="79" t="s">
        <v>15</v>
      </c>
      <c r="B43" s="210" t="s">
        <v>5</v>
      </c>
      <c r="C43" s="133" t="s">
        <v>53</v>
      </c>
      <c r="D43" s="211" t="s">
        <v>29</v>
      </c>
      <c r="E43" s="226" t="s">
        <v>478</v>
      </c>
      <c r="F43" s="212" t="s">
        <v>104</v>
      </c>
      <c r="G43" s="211" t="s">
        <v>230</v>
      </c>
      <c r="H43" s="74">
        <f>SUMIF('PIB Municipios 2018'!$F$8:$F$132,$F43,'PIB Municipios 2018'!$M$8:$M$132)+SUMIF('PIB Municipios 2018'!$F$8:$F$132,$F43,'PIB Municipios 2018'!$R$8:$R$132)</f>
        <v>46.322930080501507</v>
      </c>
      <c r="I43" s="74">
        <f>SUMIF('PIB Municipios 2018'!$F$8:$F$132,$F43,'PIB Municipios 2018'!$S$8:$S$132)+SUMIF('PIB Municipios 2018'!$F$8:$F$132,$F43,'PIB Municipios 2018'!$Y$8:$Y$132)</f>
        <v>17.233481432805721</v>
      </c>
      <c r="J43" s="74">
        <f>SUMIF('PIB Municipios 2018'!$F$8:$F$132,$F43,'PIB Municipios 2018'!$V$8:$V$132)+SUMIF('PIB Municipios 2018'!$F$8:$F$132,$F43,'PIB Municipios 2018'!$AB$8:$AB$132)+SUMIF('PIB Municipios 2018'!$F$8:$F$132,$F43,'PIB Municipios 2018'!$AC$8:$AC$132)+SUMIF('PIB Municipios 2018'!$F$8:$F$132,$F43,'PIB Municipios 2018'!$AD$8:$AD$132)+SUMIF('PIB Municipios 2018'!$F$8:$F$132,$F43,'PIB Municipios 2018'!$AE$8:$AE$132)+SUMIF('PIB Municipios 2018'!$F$8:$F$132,$F43,'PIB Municipios 2018'!$AF$8:$AF$132)+SUMIF('PIB Municipios 2018'!$F$8:$F$132,$F43,'PIB Municipios 2018'!$AJ$8:$AJ$132)+SUMIF('PIB Municipios 2018'!$F$8:$F$132,$F43,'PIB Municipios 2018'!$AM$8:$AM$132)</f>
        <v>68.984688404788244</v>
      </c>
      <c r="K43" s="74">
        <f t="shared" si="0"/>
        <v>132.54109991809548</v>
      </c>
      <c r="L43" s="220">
        <f t="shared" si="1"/>
        <v>1.02669194342814E-3</v>
      </c>
      <c r="Z43" s="203"/>
      <c r="AA43" s="204"/>
      <c r="AB43" s="203"/>
      <c r="AC43" s="227"/>
      <c r="AD43" s="227"/>
    </row>
    <row r="44" spans="1:30" x14ac:dyDescent="0.3">
      <c r="A44" s="79" t="s">
        <v>15</v>
      </c>
      <c r="B44" s="210" t="s">
        <v>5</v>
      </c>
      <c r="C44" s="133" t="s">
        <v>53</v>
      </c>
      <c r="D44" s="211" t="s">
        <v>29</v>
      </c>
      <c r="E44" s="226" t="s">
        <v>478</v>
      </c>
      <c r="F44" s="212" t="s">
        <v>105</v>
      </c>
      <c r="G44" s="211" t="s">
        <v>231</v>
      </c>
      <c r="H44" s="74">
        <f>SUMIF('PIB Municipios 2018'!$F$8:$F$132,$F44,'PIB Municipios 2018'!$M$8:$M$132)+SUMIF('PIB Municipios 2018'!$F$8:$F$132,$F44,'PIB Municipios 2018'!$R$8:$R$132)</f>
        <v>28.143963275350949</v>
      </c>
      <c r="I44" s="74">
        <f>SUMIF('PIB Municipios 2018'!$F$8:$F$132,$F44,'PIB Municipios 2018'!$S$8:$S$132)+SUMIF('PIB Municipios 2018'!$F$8:$F$132,$F44,'PIB Municipios 2018'!$Y$8:$Y$132)</f>
        <v>19.94989303355683</v>
      </c>
      <c r="J44" s="74">
        <f>SUMIF('PIB Municipios 2018'!$F$8:$F$132,$F44,'PIB Municipios 2018'!$V$8:$V$132)+SUMIF('PIB Municipios 2018'!$F$8:$F$132,$F44,'PIB Municipios 2018'!$AB$8:$AB$132)+SUMIF('PIB Municipios 2018'!$F$8:$F$132,$F44,'PIB Municipios 2018'!$AC$8:$AC$132)+SUMIF('PIB Municipios 2018'!$F$8:$F$132,$F44,'PIB Municipios 2018'!$AD$8:$AD$132)+SUMIF('PIB Municipios 2018'!$F$8:$F$132,$F44,'PIB Municipios 2018'!$AE$8:$AE$132)+SUMIF('PIB Municipios 2018'!$F$8:$F$132,$F44,'PIB Municipios 2018'!$AF$8:$AF$132)+SUMIF('PIB Municipios 2018'!$F$8:$F$132,$F44,'PIB Municipios 2018'!$AJ$8:$AJ$132)+SUMIF('PIB Municipios 2018'!$F$8:$F$132,$F44,'PIB Municipios 2018'!$AM$8:$AM$132)</f>
        <v>53.433695392755993</v>
      </c>
      <c r="K44" s="74">
        <f t="shared" si="0"/>
        <v>101.52755170166377</v>
      </c>
      <c r="L44" s="220">
        <f t="shared" si="1"/>
        <v>7.8645431064399123E-4</v>
      </c>
      <c r="Z44" s="203"/>
      <c r="AA44" s="204"/>
      <c r="AB44" s="203"/>
      <c r="AC44" s="227"/>
      <c r="AD44" s="227"/>
    </row>
    <row r="45" spans="1:30" x14ac:dyDescent="0.3">
      <c r="A45" s="79" t="s">
        <v>15</v>
      </c>
      <c r="B45" s="210" t="s">
        <v>5</v>
      </c>
      <c r="C45" s="133" t="s">
        <v>53</v>
      </c>
      <c r="D45" s="211" t="s">
        <v>29</v>
      </c>
      <c r="E45" s="226" t="s">
        <v>478</v>
      </c>
      <c r="F45" s="212" t="s">
        <v>106</v>
      </c>
      <c r="G45" s="211" t="s">
        <v>232</v>
      </c>
      <c r="H45" s="74">
        <f>SUMIF('PIB Municipios 2018'!$F$8:$F$132,$F45,'PIB Municipios 2018'!$M$8:$M$132)+SUMIF('PIB Municipios 2018'!$F$8:$F$132,$F45,'PIB Municipios 2018'!$R$8:$R$132)</f>
        <v>30.821520942300904</v>
      </c>
      <c r="I45" s="74">
        <f>SUMIF('PIB Municipios 2018'!$F$8:$F$132,$F45,'PIB Municipios 2018'!$S$8:$S$132)+SUMIF('PIB Municipios 2018'!$F$8:$F$132,$F45,'PIB Municipios 2018'!$Y$8:$Y$132)</f>
        <v>6.188391640640976</v>
      </c>
      <c r="J45" s="74">
        <f>SUMIF('PIB Municipios 2018'!$F$8:$F$132,$F45,'PIB Municipios 2018'!$V$8:$V$132)+SUMIF('PIB Municipios 2018'!$F$8:$F$132,$F45,'PIB Municipios 2018'!$AB$8:$AB$132)+SUMIF('PIB Municipios 2018'!$F$8:$F$132,$F45,'PIB Municipios 2018'!$AC$8:$AC$132)+SUMIF('PIB Municipios 2018'!$F$8:$F$132,$F45,'PIB Municipios 2018'!$AD$8:$AD$132)+SUMIF('PIB Municipios 2018'!$F$8:$F$132,$F45,'PIB Municipios 2018'!$AE$8:$AE$132)+SUMIF('PIB Municipios 2018'!$F$8:$F$132,$F45,'PIB Municipios 2018'!$AF$8:$AF$132)+SUMIF('PIB Municipios 2018'!$F$8:$F$132,$F45,'PIB Municipios 2018'!$AJ$8:$AJ$132)+SUMIF('PIB Municipios 2018'!$F$8:$F$132,$F45,'PIB Municipios 2018'!$AM$8:$AM$132)</f>
        <v>58.234008113759451</v>
      </c>
      <c r="K45" s="74">
        <f t="shared" si="0"/>
        <v>95.243920696701338</v>
      </c>
      <c r="L45" s="220">
        <f t="shared" si="1"/>
        <v>7.3777994976833195E-4</v>
      </c>
      <c r="Z45" s="203"/>
      <c r="AA45" s="204"/>
      <c r="AB45" s="203"/>
      <c r="AC45" s="227"/>
      <c r="AD45" s="227"/>
    </row>
    <row r="46" spans="1:30" x14ac:dyDescent="0.3">
      <c r="A46" s="79" t="s">
        <v>15</v>
      </c>
      <c r="B46" s="210" t="s">
        <v>5</v>
      </c>
      <c r="C46" s="133" t="s">
        <v>53</v>
      </c>
      <c r="D46" s="211" t="s">
        <v>29</v>
      </c>
      <c r="E46" s="226" t="s">
        <v>478</v>
      </c>
      <c r="F46" s="212" t="s">
        <v>107</v>
      </c>
      <c r="G46" s="211" t="s">
        <v>233</v>
      </c>
      <c r="H46" s="74">
        <f>SUMIF('PIB Municipios 2018'!$F$8:$F$132,$F46,'PIB Municipios 2018'!$M$8:$M$132)+SUMIF('PIB Municipios 2018'!$F$8:$F$132,$F46,'PIB Municipios 2018'!$R$8:$R$132)</f>
        <v>27.650637880082638</v>
      </c>
      <c r="I46" s="74">
        <f>SUMIF('PIB Municipios 2018'!$F$8:$F$132,$F46,'PIB Municipios 2018'!$S$8:$S$132)+SUMIF('PIB Municipios 2018'!$F$8:$F$132,$F46,'PIB Municipios 2018'!$Y$8:$Y$132)</f>
        <v>11.842013446911892</v>
      </c>
      <c r="J46" s="74">
        <f>SUMIF('PIB Municipios 2018'!$F$8:$F$132,$F46,'PIB Municipios 2018'!$V$8:$V$132)+SUMIF('PIB Municipios 2018'!$F$8:$F$132,$F46,'PIB Municipios 2018'!$AB$8:$AB$132)+SUMIF('PIB Municipios 2018'!$F$8:$F$132,$F46,'PIB Municipios 2018'!$AC$8:$AC$132)+SUMIF('PIB Municipios 2018'!$F$8:$F$132,$F46,'PIB Municipios 2018'!$AD$8:$AD$132)+SUMIF('PIB Municipios 2018'!$F$8:$F$132,$F46,'PIB Municipios 2018'!$AE$8:$AE$132)+SUMIF('PIB Municipios 2018'!$F$8:$F$132,$F46,'PIB Municipios 2018'!$AF$8:$AF$132)+SUMIF('PIB Municipios 2018'!$F$8:$F$132,$F46,'PIB Municipios 2018'!$AJ$8:$AJ$132)+SUMIF('PIB Municipios 2018'!$F$8:$F$132,$F46,'PIB Municipios 2018'!$AM$8:$AM$132)</f>
        <v>88.991060863026419</v>
      </c>
      <c r="K46" s="74">
        <f t="shared" si="0"/>
        <v>128.48371219002095</v>
      </c>
      <c r="L46" s="220">
        <f t="shared" si="1"/>
        <v>9.9526254308098341E-4</v>
      </c>
      <c r="Z46" s="203"/>
      <c r="AA46" s="204"/>
      <c r="AB46" s="203"/>
      <c r="AC46" s="227"/>
      <c r="AD46" s="227"/>
    </row>
    <row r="47" spans="1:30" x14ac:dyDescent="0.3">
      <c r="A47" s="79" t="s">
        <v>15</v>
      </c>
      <c r="B47" s="210" t="s">
        <v>5</v>
      </c>
      <c r="C47" s="133" t="s">
        <v>53</v>
      </c>
      <c r="D47" s="211" t="s">
        <v>29</v>
      </c>
      <c r="E47" s="226" t="s">
        <v>478</v>
      </c>
      <c r="F47" s="212" t="s">
        <v>108</v>
      </c>
      <c r="G47" s="211" t="s">
        <v>234</v>
      </c>
      <c r="H47" s="74">
        <f>SUMIF('PIB Municipios 2018'!$F$8:$F$132,$F47,'PIB Municipios 2018'!$M$8:$M$132)+SUMIF('PIB Municipios 2018'!$F$8:$F$132,$F47,'PIB Municipios 2018'!$R$8:$R$132)</f>
        <v>50.680513997152126</v>
      </c>
      <c r="I47" s="74">
        <f>SUMIF('PIB Municipios 2018'!$F$8:$F$132,$F47,'PIB Municipios 2018'!$S$8:$S$132)+SUMIF('PIB Municipios 2018'!$F$8:$F$132,$F47,'PIB Municipios 2018'!$Y$8:$Y$132)</f>
        <v>153.761118403995</v>
      </c>
      <c r="J47" s="74">
        <f>SUMIF('PIB Municipios 2018'!$F$8:$F$132,$F47,'PIB Municipios 2018'!$V$8:$V$132)+SUMIF('PIB Municipios 2018'!$F$8:$F$132,$F47,'PIB Municipios 2018'!$AB$8:$AB$132)+SUMIF('PIB Municipios 2018'!$F$8:$F$132,$F47,'PIB Municipios 2018'!$AC$8:$AC$132)+SUMIF('PIB Municipios 2018'!$F$8:$F$132,$F47,'PIB Municipios 2018'!$AD$8:$AD$132)+SUMIF('PIB Municipios 2018'!$F$8:$F$132,$F47,'PIB Municipios 2018'!$AE$8:$AE$132)+SUMIF('PIB Municipios 2018'!$F$8:$F$132,$F47,'PIB Municipios 2018'!$AF$8:$AF$132)+SUMIF('PIB Municipios 2018'!$F$8:$F$132,$F47,'PIB Municipios 2018'!$AJ$8:$AJ$132)+SUMIF('PIB Municipios 2018'!$F$8:$F$132,$F47,'PIB Municipios 2018'!$AM$8:$AM$132)</f>
        <v>409.88295820448394</v>
      </c>
      <c r="K47" s="74">
        <f t="shared" si="0"/>
        <v>614.3245906056311</v>
      </c>
      <c r="L47" s="220">
        <f t="shared" si="1"/>
        <v>4.7586907624453858E-3</v>
      </c>
      <c r="Z47" s="203"/>
      <c r="AA47" s="204"/>
      <c r="AB47" s="203"/>
      <c r="AC47" s="227"/>
      <c r="AD47" s="227"/>
    </row>
    <row r="48" spans="1:30" x14ac:dyDescent="0.3">
      <c r="A48" s="79" t="s">
        <v>15</v>
      </c>
      <c r="B48" s="210" t="s">
        <v>5</v>
      </c>
      <c r="C48" s="133" t="s">
        <v>54</v>
      </c>
      <c r="D48" s="211" t="s">
        <v>30</v>
      </c>
      <c r="E48" s="226" t="s">
        <v>478</v>
      </c>
      <c r="F48" s="212" t="s">
        <v>109</v>
      </c>
      <c r="G48" s="211" t="s">
        <v>235</v>
      </c>
      <c r="H48" s="74">
        <f>SUMIF('PIB Municipios 2018'!$F$8:$F$132,$F48,'PIB Municipios 2018'!$M$8:$M$132)+SUMIF('PIB Municipios 2018'!$F$8:$F$132,$F48,'PIB Municipios 2018'!$R$8:$R$132)</f>
        <v>61.97203468422623</v>
      </c>
      <c r="I48" s="74">
        <f>SUMIF('PIB Municipios 2018'!$F$8:$F$132,$F48,'PIB Municipios 2018'!$S$8:$S$132)+SUMIF('PIB Municipios 2018'!$F$8:$F$132,$F48,'PIB Municipios 2018'!$Y$8:$Y$132)</f>
        <v>12.615787745234842</v>
      </c>
      <c r="J48" s="74">
        <f>SUMIF('PIB Municipios 2018'!$F$8:$F$132,$F48,'PIB Municipios 2018'!$V$8:$V$132)+SUMIF('PIB Municipios 2018'!$F$8:$F$132,$F48,'PIB Municipios 2018'!$AB$8:$AB$132)+SUMIF('PIB Municipios 2018'!$F$8:$F$132,$F48,'PIB Municipios 2018'!$AC$8:$AC$132)+SUMIF('PIB Municipios 2018'!$F$8:$F$132,$F48,'PIB Municipios 2018'!$AD$8:$AD$132)+SUMIF('PIB Municipios 2018'!$F$8:$F$132,$F48,'PIB Municipios 2018'!$AE$8:$AE$132)+SUMIF('PIB Municipios 2018'!$F$8:$F$132,$F48,'PIB Municipios 2018'!$AF$8:$AF$132)+SUMIF('PIB Municipios 2018'!$F$8:$F$132,$F48,'PIB Municipios 2018'!$AJ$8:$AJ$132)+SUMIF('PIB Municipios 2018'!$F$8:$F$132,$F48,'PIB Municipios 2018'!$AM$8:$AM$132)</f>
        <v>44.619275088021389</v>
      </c>
      <c r="K48" s="74">
        <f t="shared" si="0"/>
        <v>119.20709751748245</v>
      </c>
      <c r="L48" s="220">
        <f t="shared" si="1"/>
        <v>9.2340388525734903E-4</v>
      </c>
      <c r="Z48" s="203"/>
      <c r="AA48" s="204"/>
      <c r="AB48" s="203"/>
      <c r="AC48" s="227"/>
      <c r="AD48" s="227"/>
    </row>
    <row r="49" spans="1:30" x14ac:dyDescent="0.3">
      <c r="A49" s="79" t="s">
        <v>15</v>
      </c>
      <c r="B49" s="210" t="s">
        <v>5</v>
      </c>
      <c r="C49" s="133" t="s">
        <v>54</v>
      </c>
      <c r="D49" s="211" t="s">
        <v>30</v>
      </c>
      <c r="E49" s="226" t="s">
        <v>478</v>
      </c>
      <c r="F49" s="212" t="s">
        <v>110</v>
      </c>
      <c r="G49" s="211" t="s">
        <v>236</v>
      </c>
      <c r="H49" s="74">
        <f>SUMIF('PIB Municipios 2018'!$F$8:$F$132,$F49,'PIB Municipios 2018'!$M$8:$M$132)+SUMIF('PIB Municipios 2018'!$F$8:$F$132,$F49,'PIB Municipios 2018'!$R$8:$R$132)</f>
        <v>181.95762299633088</v>
      </c>
      <c r="I49" s="74">
        <f>SUMIF('PIB Municipios 2018'!$F$8:$F$132,$F49,'PIB Municipios 2018'!$S$8:$S$132)+SUMIF('PIB Municipios 2018'!$F$8:$F$132,$F49,'PIB Municipios 2018'!$Y$8:$Y$132)</f>
        <v>98.44943235597249</v>
      </c>
      <c r="J49" s="74">
        <f>SUMIF('PIB Municipios 2018'!$F$8:$F$132,$F49,'PIB Municipios 2018'!$V$8:$V$132)+SUMIF('PIB Municipios 2018'!$F$8:$F$132,$F49,'PIB Municipios 2018'!$AB$8:$AB$132)+SUMIF('PIB Municipios 2018'!$F$8:$F$132,$F49,'PIB Municipios 2018'!$AC$8:$AC$132)+SUMIF('PIB Municipios 2018'!$F$8:$F$132,$F49,'PIB Municipios 2018'!$AD$8:$AD$132)+SUMIF('PIB Municipios 2018'!$F$8:$F$132,$F49,'PIB Municipios 2018'!$AE$8:$AE$132)+SUMIF('PIB Municipios 2018'!$F$8:$F$132,$F49,'PIB Municipios 2018'!$AF$8:$AF$132)+SUMIF('PIB Municipios 2018'!$F$8:$F$132,$F49,'PIB Municipios 2018'!$AJ$8:$AJ$132)+SUMIF('PIB Municipios 2018'!$F$8:$F$132,$F49,'PIB Municipios 2018'!$AM$8:$AM$132)</f>
        <v>218.09927326213236</v>
      </c>
      <c r="K49" s="74">
        <f t="shared" si="0"/>
        <v>498.50632861443569</v>
      </c>
      <c r="L49" s="220">
        <f t="shared" si="1"/>
        <v>3.8615375280019507E-3</v>
      </c>
      <c r="Z49" s="203"/>
      <c r="AA49" s="204"/>
      <c r="AB49" s="203"/>
      <c r="AC49" s="227"/>
      <c r="AD49" s="227"/>
    </row>
    <row r="50" spans="1:30" x14ac:dyDescent="0.3">
      <c r="A50" s="79" t="s">
        <v>15</v>
      </c>
      <c r="B50" s="210" t="s">
        <v>5</v>
      </c>
      <c r="C50" s="133" t="s">
        <v>54</v>
      </c>
      <c r="D50" s="211" t="s">
        <v>30</v>
      </c>
      <c r="E50" s="226" t="s">
        <v>478</v>
      </c>
      <c r="F50" s="212" t="s">
        <v>111</v>
      </c>
      <c r="G50" s="211" t="s">
        <v>237</v>
      </c>
      <c r="H50" s="74">
        <f>SUMIF('PIB Municipios 2018'!$F$8:$F$132,$F50,'PIB Municipios 2018'!$M$8:$M$132)+SUMIF('PIB Municipios 2018'!$F$8:$F$132,$F50,'PIB Municipios 2018'!$R$8:$R$132)</f>
        <v>71.590290711846748</v>
      </c>
      <c r="I50" s="74">
        <f>SUMIF('PIB Municipios 2018'!$F$8:$F$132,$F50,'PIB Municipios 2018'!$S$8:$S$132)+SUMIF('PIB Municipios 2018'!$F$8:$F$132,$F50,'PIB Municipios 2018'!$Y$8:$Y$132)</f>
        <v>81.091080349300469</v>
      </c>
      <c r="J50" s="74">
        <f>SUMIF('PIB Municipios 2018'!$F$8:$F$132,$F50,'PIB Municipios 2018'!$V$8:$V$132)+SUMIF('PIB Municipios 2018'!$F$8:$F$132,$F50,'PIB Municipios 2018'!$AB$8:$AB$132)+SUMIF('PIB Municipios 2018'!$F$8:$F$132,$F50,'PIB Municipios 2018'!$AC$8:$AC$132)+SUMIF('PIB Municipios 2018'!$F$8:$F$132,$F50,'PIB Municipios 2018'!$AD$8:$AD$132)+SUMIF('PIB Municipios 2018'!$F$8:$F$132,$F50,'PIB Municipios 2018'!$AE$8:$AE$132)+SUMIF('PIB Municipios 2018'!$F$8:$F$132,$F50,'PIB Municipios 2018'!$AF$8:$AF$132)+SUMIF('PIB Municipios 2018'!$F$8:$F$132,$F50,'PIB Municipios 2018'!$AJ$8:$AJ$132)+SUMIF('PIB Municipios 2018'!$F$8:$F$132,$F50,'PIB Municipios 2018'!$AM$8:$AM$132)</f>
        <v>113.57207348969675</v>
      </c>
      <c r="K50" s="74">
        <f t="shared" si="0"/>
        <v>266.25344455084394</v>
      </c>
      <c r="L50" s="220">
        <f t="shared" si="1"/>
        <v>2.062456601003515E-3</v>
      </c>
      <c r="Z50" s="203"/>
      <c r="AA50" s="204"/>
      <c r="AB50" s="203"/>
      <c r="AC50" s="227"/>
      <c r="AD50" s="227"/>
    </row>
    <row r="51" spans="1:30" x14ac:dyDescent="0.3">
      <c r="A51" s="79" t="s">
        <v>15</v>
      </c>
      <c r="B51" s="210" t="s">
        <v>5</v>
      </c>
      <c r="C51" s="133" t="s">
        <v>54</v>
      </c>
      <c r="D51" s="211" t="s">
        <v>30</v>
      </c>
      <c r="E51" s="226" t="s">
        <v>478</v>
      </c>
      <c r="F51" s="212" t="s">
        <v>112</v>
      </c>
      <c r="G51" s="211" t="s">
        <v>238</v>
      </c>
      <c r="H51" s="74">
        <f>SUMIF('PIB Municipios 2018'!$F$8:$F$132,$F51,'PIB Municipios 2018'!$M$8:$M$132)+SUMIF('PIB Municipios 2018'!$F$8:$F$132,$F51,'PIB Municipios 2018'!$R$8:$R$132)</f>
        <v>14.210335542132785</v>
      </c>
      <c r="I51" s="74">
        <f>SUMIF('PIB Municipios 2018'!$F$8:$F$132,$F51,'PIB Municipios 2018'!$S$8:$S$132)+SUMIF('PIB Municipios 2018'!$F$8:$F$132,$F51,'PIB Municipios 2018'!$Y$8:$Y$132)</f>
        <v>6.4111239116436778</v>
      </c>
      <c r="J51" s="74">
        <f>SUMIF('PIB Municipios 2018'!$F$8:$F$132,$F51,'PIB Municipios 2018'!$V$8:$V$132)+SUMIF('PIB Municipios 2018'!$F$8:$F$132,$F51,'PIB Municipios 2018'!$AB$8:$AB$132)+SUMIF('PIB Municipios 2018'!$F$8:$F$132,$F51,'PIB Municipios 2018'!$AC$8:$AC$132)+SUMIF('PIB Municipios 2018'!$F$8:$F$132,$F51,'PIB Municipios 2018'!$AD$8:$AD$132)+SUMIF('PIB Municipios 2018'!$F$8:$F$132,$F51,'PIB Municipios 2018'!$AE$8:$AE$132)+SUMIF('PIB Municipios 2018'!$F$8:$F$132,$F51,'PIB Municipios 2018'!$AF$8:$AF$132)+SUMIF('PIB Municipios 2018'!$F$8:$F$132,$F51,'PIB Municipios 2018'!$AJ$8:$AJ$132)+SUMIF('PIB Municipios 2018'!$F$8:$F$132,$F51,'PIB Municipios 2018'!$AM$8:$AM$132)</f>
        <v>29.116751675441886</v>
      </c>
      <c r="K51" s="74">
        <f t="shared" si="0"/>
        <v>49.73821112921835</v>
      </c>
      <c r="L51" s="220">
        <f t="shared" si="1"/>
        <v>3.8528290981780549E-4</v>
      </c>
      <c r="Z51" s="203"/>
      <c r="AA51" s="204"/>
      <c r="AB51" s="203"/>
      <c r="AC51" s="227"/>
      <c r="AD51" s="227"/>
    </row>
    <row r="52" spans="1:30" x14ac:dyDescent="0.3">
      <c r="A52" s="79" t="s">
        <v>15</v>
      </c>
      <c r="B52" s="210" t="s">
        <v>5</v>
      </c>
      <c r="C52" s="133" t="s">
        <v>54</v>
      </c>
      <c r="D52" s="211" t="s">
        <v>30</v>
      </c>
      <c r="E52" s="226" t="s">
        <v>478</v>
      </c>
      <c r="F52" s="212" t="s">
        <v>113</v>
      </c>
      <c r="G52" s="211" t="s">
        <v>239</v>
      </c>
      <c r="H52" s="74">
        <f>SUMIF('PIB Municipios 2018'!$F$8:$F$132,$F52,'PIB Municipios 2018'!$M$8:$M$132)+SUMIF('PIB Municipios 2018'!$F$8:$F$132,$F52,'PIB Municipios 2018'!$R$8:$R$132)</f>
        <v>162.17835377159724</v>
      </c>
      <c r="I52" s="74">
        <f>SUMIF('PIB Municipios 2018'!$F$8:$F$132,$F52,'PIB Municipios 2018'!$S$8:$S$132)+SUMIF('PIB Municipios 2018'!$F$8:$F$132,$F52,'PIB Municipios 2018'!$Y$8:$Y$132)</f>
        <v>149.63685229860266</v>
      </c>
      <c r="J52" s="74">
        <f>SUMIF('PIB Municipios 2018'!$F$8:$F$132,$F52,'PIB Municipios 2018'!$V$8:$V$132)+SUMIF('PIB Municipios 2018'!$F$8:$F$132,$F52,'PIB Municipios 2018'!$AB$8:$AB$132)+SUMIF('PIB Municipios 2018'!$F$8:$F$132,$F52,'PIB Municipios 2018'!$AC$8:$AC$132)+SUMIF('PIB Municipios 2018'!$F$8:$F$132,$F52,'PIB Municipios 2018'!$AD$8:$AD$132)+SUMIF('PIB Municipios 2018'!$F$8:$F$132,$F52,'PIB Municipios 2018'!$AE$8:$AE$132)+SUMIF('PIB Municipios 2018'!$F$8:$F$132,$F52,'PIB Municipios 2018'!$AF$8:$AF$132)+SUMIF('PIB Municipios 2018'!$F$8:$F$132,$F52,'PIB Municipios 2018'!$AJ$8:$AJ$132)+SUMIF('PIB Municipios 2018'!$F$8:$F$132,$F52,'PIB Municipios 2018'!$AM$8:$AM$132)</f>
        <v>241.07534986361745</v>
      </c>
      <c r="K52" s="74">
        <f t="shared" si="0"/>
        <v>552.89055593381738</v>
      </c>
      <c r="L52" s="220">
        <f t="shared" si="1"/>
        <v>4.2828094811763083E-3</v>
      </c>
      <c r="Z52" s="203"/>
      <c r="AA52" s="204"/>
      <c r="AB52" s="203"/>
      <c r="AC52" s="227"/>
      <c r="AD52" s="227"/>
    </row>
    <row r="53" spans="1:30" x14ac:dyDescent="0.3">
      <c r="A53" s="79" t="s">
        <v>15</v>
      </c>
      <c r="B53" s="210" t="s">
        <v>5</v>
      </c>
      <c r="C53" s="133" t="s">
        <v>54</v>
      </c>
      <c r="D53" s="211" t="s">
        <v>30</v>
      </c>
      <c r="E53" s="226" t="s">
        <v>478</v>
      </c>
      <c r="F53" s="212" t="s">
        <v>114</v>
      </c>
      <c r="G53" s="211" t="s">
        <v>240</v>
      </c>
      <c r="H53" s="74">
        <f>SUMIF('PIB Municipios 2018'!$F$8:$F$132,$F53,'PIB Municipios 2018'!$M$8:$M$132)+SUMIF('PIB Municipios 2018'!$F$8:$F$132,$F53,'PIB Municipios 2018'!$R$8:$R$132)</f>
        <v>416.50955525623203</v>
      </c>
      <c r="I53" s="74">
        <f>SUMIF('PIB Municipios 2018'!$F$8:$F$132,$F53,'PIB Municipios 2018'!$S$8:$S$132)+SUMIF('PIB Municipios 2018'!$F$8:$F$132,$F53,'PIB Municipios 2018'!$Y$8:$Y$132)</f>
        <v>160.93507189465345</v>
      </c>
      <c r="J53" s="74">
        <f>SUMIF('PIB Municipios 2018'!$F$8:$F$132,$F53,'PIB Municipios 2018'!$V$8:$V$132)+SUMIF('PIB Municipios 2018'!$F$8:$F$132,$F53,'PIB Municipios 2018'!$AB$8:$AB$132)+SUMIF('PIB Municipios 2018'!$F$8:$F$132,$F53,'PIB Municipios 2018'!$AC$8:$AC$132)+SUMIF('PIB Municipios 2018'!$F$8:$F$132,$F53,'PIB Municipios 2018'!$AD$8:$AD$132)+SUMIF('PIB Municipios 2018'!$F$8:$F$132,$F53,'PIB Municipios 2018'!$AE$8:$AE$132)+SUMIF('PIB Municipios 2018'!$F$8:$F$132,$F53,'PIB Municipios 2018'!$AF$8:$AF$132)+SUMIF('PIB Municipios 2018'!$F$8:$F$132,$F53,'PIB Municipios 2018'!$AJ$8:$AJ$132)+SUMIF('PIB Municipios 2018'!$F$8:$F$132,$F53,'PIB Municipios 2018'!$AM$8:$AM$132)</f>
        <v>419.35431420882253</v>
      </c>
      <c r="K53" s="74">
        <f t="shared" si="0"/>
        <v>996.79894135970801</v>
      </c>
      <c r="L53" s="220">
        <f t="shared" si="1"/>
        <v>7.7214195667919643E-3</v>
      </c>
      <c r="Z53" s="203"/>
      <c r="AA53" s="204"/>
      <c r="AB53" s="203"/>
      <c r="AC53" s="227"/>
      <c r="AD53" s="227"/>
    </row>
    <row r="54" spans="1:30" x14ac:dyDescent="0.3">
      <c r="A54" s="79" t="s">
        <v>15</v>
      </c>
      <c r="B54" s="210" t="s">
        <v>5</v>
      </c>
      <c r="C54" s="133" t="s">
        <v>55</v>
      </c>
      <c r="D54" s="213" t="s">
        <v>31</v>
      </c>
      <c r="E54" s="226" t="s">
        <v>478</v>
      </c>
      <c r="F54" s="212" t="s">
        <v>115</v>
      </c>
      <c r="G54" s="211" t="s">
        <v>241</v>
      </c>
      <c r="H54" s="74">
        <f>SUMIF('PIB Municipios 2018'!$F$8:$F$132,$F54,'PIB Municipios 2018'!$M$8:$M$132)+SUMIF('PIB Municipios 2018'!$F$8:$F$132,$F54,'PIB Municipios 2018'!$R$8:$R$132)</f>
        <v>77.235856893336802</v>
      </c>
      <c r="I54" s="74">
        <f>SUMIF('PIB Municipios 2018'!$F$8:$F$132,$F54,'PIB Municipios 2018'!$S$8:$S$132)+SUMIF('PIB Municipios 2018'!$F$8:$F$132,$F54,'PIB Municipios 2018'!$Y$8:$Y$132)</f>
        <v>24.432173056978115</v>
      </c>
      <c r="J54" s="74">
        <f>SUMIF('PIB Municipios 2018'!$F$8:$F$132,$F54,'PIB Municipios 2018'!$V$8:$V$132)+SUMIF('PIB Municipios 2018'!$F$8:$F$132,$F54,'PIB Municipios 2018'!$AB$8:$AB$132)+SUMIF('PIB Municipios 2018'!$F$8:$F$132,$F54,'PIB Municipios 2018'!$AC$8:$AC$132)+SUMIF('PIB Municipios 2018'!$F$8:$F$132,$F54,'PIB Municipios 2018'!$AD$8:$AD$132)+SUMIF('PIB Municipios 2018'!$F$8:$F$132,$F54,'PIB Municipios 2018'!$AE$8:$AE$132)+SUMIF('PIB Municipios 2018'!$F$8:$F$132,$F54,'PIB Municipios 2018'!$AF$8:$AF$132)+SUMIF('PIB Municipios 2018'!$F$8:$F$132,$F54,'PIB Municipios 2018'!$AJ$8:$AJ$132)+SUMIF('PIB Municipios 2018'!$F$8:$F$132,$F54,'PIB Municipios 2018'!$AM$8:$AM$132)</f>
        <v>151.35425468456208</v>
      </c>
      <c r="K54" s="74">
        <f t="shared" si="0"/>
        <v>253.022284634877</v>
      </c>
      <c r="L54" s="220">
        <f t="shared" si="1"/>
        <v>1.9599651828975306E-3</v>
      </c>
      <c r="Z54" s="203"/>
      <c r="AA54" s="204"/>
      <c r="AB54" s="203"/>
      <c r="AC54" s="227"/>
      <c r="AD54" s="227"/>
    </row>
    <row r="55" spans="1:30" x14ac:dyDescent="0.3">
      <c r="A55" s="79" t="s">
        <v>15</v>
      </c>
      <c r="B55" s="210" t="s">
        <v>5</v>
      </c>
      <c r="C55" s="133" t="s">
        <v>55</v>
      </c>
      <c r="D55" s="213" t="s">
        <v>31</v>
      </c>
      <c r="E55" s="226" t="s">
        <v>478</v>
      </c>
      <c r="F55" s="212" t="s">
        <v>116</v>
      </c>
      <c r="G55" s="211" t="s">
        <v>242</v>
      </c>
      <c r="H55" s="74">
        <f>SUMIF('PIB Municipios 2018'!$F$8:$F$132,$F55,'PIB Municipios 2018'!$M$8:$M$132)+SUMIF('PIB Municipios 2018'!$F$8:$F$132,$F55,'PIB Municipios 2018'!$R$8:$R$132)</f>
        <v>21.713742154387422</v>
      </c>
      <c r="I55" s="74">
        <f>SUMIF('PIB Municipios 2018'!$F$8:$F$132,$F55,'PIB Municipios 2018'!$S$8:$S$132)+SUMIF('PIB Municipios 2018'!$F$8:$F$132,$F55,'PIB Municipios 2018'!$Y$8:$Y$132)</f>
        <v>11.966410311658741</v>
      </c>
      <c r="J55" s="74">
        <f>SUMIF('PIB Municipios 2018'!$F$8:$F$132,$F55,'PIB Municipios 2018'!$V$8:$V$132)+SUMIF('PIB Municipios 2018'!$F$8:$F$132,$F55,'PIB Municipios 2018'!$AB$8:$AB$132)+SUMIF('PIB Municipios 2018'!$F$8:$F$132,$F55,'PIB Municipios 2018'!$AC$8:$AC$132)+SUMIF('PIB Municipios 2018'!$F$8:$F$132,$F55,'PIB Municipios 2018'!$AD$8:$AD$132)+SUMIF('PIB Municipios 2018'!$F$8:$F$132,$F55,'PIB Municipios 2018'!$AE$8:$AE$132)+SUMIF('PIB Municipios 2018'!$F$8:$F$132,$F55,'PIB Municipios 2018'!$AF$8:$AF$132)+SUMIF('PIB Municipios 2018'!$F$8:$F$132,$F55,'PIB Municipios 2018'!$AJ$8:$AJ$132)+SUMIF('PIB Municipios 2018'!$F$8:$F$132,$F55,'PIB Municipios 2018'!$AM$8:$AM$132)</f>
        <v>42.631922372518027</v>
      </c>
      <c r="K55" s="74">
        <f t="shared" si="0"/>
        <v>76.3120748385642</v>
      </c>
      <c r="L55" s="220">
        <f t="shared" si="1"/>
        <v>5.9112978895946495E-4</v>
      </c>
      <c r="Z55" s="203"/>
      <c r="AA55" s="204"/>
      <c r="AB55" s="203"/>
      <c r="AC55" s="227"/>
      <c r="AD55" s="227"/>
    </row>
    <row r="56" spans="1:30" x14ac:dyDescent="0.3">
      <c r="A56" s="79" t="s">
        <v>15</v>
      </c>
      <c r="B56" s="210" t="s">
        <v>5</v>
      </c>
      <c r="C56" s="133" t="s">
        <v>55</v>
      </c>
      <c r="D56" s="213" t="s">
        <v>31</v>
      </c>
      <c r="E56" s="226" t="s">
        <v>478</v>
      </c>
      <c r="F56" s="212" t="s">
        <v>117</v>
      </c>
      <c r="G56" s="211" t="s">
        <v>243</v>
      </c>
      <c r="H56" s="74">
        <f>SUMIF('PIB Municipios 2018'!$F$8:$F$132,$F56,'PIB Municipios 2018'!$M$8:$M$132)+SUMIF('PIB Municipios 2018'!$F$8:$F$132,$F56,'PIB Municipios 2018'!$R$8:$R$132)</f>
        <v>26.083448125116469</v>
      </c>
      <c r="I56" s="74">
        <f>SUMIF('PIB Municipios 2018'!$F$8:$F$132,$F56,'PIB Municipios 2018'!$S$8:$S$132)+SUMIF('PIB Municipios 2018'!$F$8:$F$132,$F56,'PIB Municipios 2018'!$Y$8:$Y$132)</f>
        <v>76.657779131032555</v>
      </c>
      <c r="J56" s="74">
        <f>SUMIF('PIB Municipios 2018'!$F$8:$F$132,$F56,'PIB Municipios 2018'!$V$8:$V$132)+SUMIF('PIB Municipios 2018'!$F$8:$F$132,$F56,'PIB Municipios 2018'!$AB$8:$AB$132)+SUMIF('PIB Municipios 2018'!$F$8:$F$132,$F56,'PIB Municipios 2018'!$AC$8:$AC$132)+SUMIF('PIB Municipios 2018'!$F$8:$F$132,$F56,'PIB Municipios 2018'!$AD$8:$AD$132)+SUMIF('PIB Municipios 2018'!$F$8:$F$132,$F56,'PIB Municipios 2018'!$AE$8:$AE$132)+SUMIF('PIB Municipios 2018'!$F$8:$F$132,$F56,'PIB Municipios 2018'!$AF$8:$AF$132)+SUMIF('PIB Municipios 2018'!$F$8:$F$132,$F56,'PIB Municipios 2018'!$AJ$8:$AJ$132)+SUMIF('PIB Municipios 2018'!$F$8:$F$132,$F56,'PIB Municipios 2018'!$AM$8:$AM$132)</f>
        <v>50.557017847859186</v>
      </c>
      <c r="K56" s="74">
        <f t="shared" si="0"/>
        <v>153.2982451040082</v>
      </c>
      <c r="L56" s="220">
        <f t="shared" si="1"/>
        <v>1.1874812664691753E-3</v>
      </c>
      <c r="Z56" s="203"/>
      <c r="AA56" s="204"/>
      <c r="AB56" s="203"/>
      <c r="AC56" s="227"/>
      <c r="AD56" s="227"/>
    </row>
    <row r="57" spans="1:30" x14ac:dyDescent="0.3">
      <c r="A57" s="77" t="s">
        <v>16</v>
      </c>
      <c r="B57" s="210" t="s">
        <v>6</v>
      </c>
      <c r="C57" s="132" t="s">
        <v>56</v>
      </c>
      <c r="D57" s="213" t="s">
        <v>32</v>
      </c>
      <c r="E57" s="226" t="s">
        <v>478</v>
      </c>
      <c r="F57" s="212" t="s">
        <v>118</v>
      </c>
      <c r="G57" s="211" t="s">
        <v>244</v>
      </c>
      <c r="H57" s="74">
        <f>SUMIF('PIB Municipios 2018'!$F$8:$F$132,$F57,'PIB Municipios 2018'!$M$8:$M$132)+SUMIF('PIB Municipios 2018'!$F$8:$F$132,$F57,'PIB Municipios 2018'!$R$8:$R$132)</f>
        <v>10.613718807248238</v>
      </c>
      <c r="I57" s="74">
        <f>SUMIF('PIB Municipios 2018'!$F$8:$F$132,$F57,'PIB Municipios 2018'!$S$8:$S$132)+SUMIF('PIB Municipios 2018'!$F$8:$F$132,$F57,'PIB Municipios 2018'!$Y$8:$Y$132)</f>
        <v>3.9932901598963881</v>
      </c>
      <c r="J57" s="74">
        <f>SUMIF('PIB Municipios 2018'!$F$8:$F$132,$F57,'PIB Municipios 2018'!$V$8:$V$132)+SUMIF('PIB Municipios 2018'!$F$8:$F$132,$F57,'PIB Municipios 2018'!$AB$8:$AB$132)+SUMIF('PIB Municipios 2018'!$F$8:$F$132,$F57,'PIB Municipios 2018'!$AC$8:$AC$132)+SUMIF('PIB Municipios 2018'!$F$8:$F$132,$F57,'PIB Municipios 2018'!$AD$8:$AD$132)+SUMIF('PIB Municipios 2018'!$F$8:$F$132,$F57,'PIB Municipios 2018'!$AE$8:$AE$132)+SUMIF('PIB Municipios 2018'!$F$8:$F$132,$F57,'PIB Municipios 2018'!$AF$8:$AF$132)+SUMIF('PIB Municipios 2018'!$F$8:$F$132,$F57,'PIB Municipios 2018'!$AJ$8:$AJ$132)+SUMIF('PIB Municipios 2018'!$F$8:$F$132,$F57,'PIB Municipios 2018'!$AM$8:$AM$132)</f>
        <v>19.803808265914491</v>
      </c>
      <c r="K57" s="74">
        <f t="shared" si="0"/>
        <v>34.41081723305912</v>
      </c>
      <c r="L57" s="220">
        <f t="shared" si="1"/>
        <v>2.6655361123298317E-4</v>
      </c>
      <c r="Z57" s="203"/>
      <c r="AA57" s="204"/>
      <c r="AB57" s="203"/>
      <c r="AC57" s="227"/>
      <c r="AD57" s="227"/>
    </row>
    <row r="58" spans="1:30" x14ac:dyDescent="0.3">
      <c r="A58" s="79" t="s">
        <v>16</v>
      </c>
      <c r="B58" s="210" t="s">
        <v>6</v>
      </c>
      <c r="C58" s="133" t="s">
        <v>56</v>
      </c>
      <c r="D58" s="213" t="s">
        <v>32</v>
      </c>
      <c r="E58" s="226" t="s">
        <v>478</v>
      </c>
      <c r="F58" s="212" t="s">
        <v>119</v>
      </c>
      <c r="G58" s="211" t="s">
        <v>245</v>
      </c>
      <c r="H58" s="74">
        <f>SUMIF('PIB Municipios 2018'!$F$8:$F$132,$F58,'PIB Municipios 2018'!$M$8:$M$132)+SUMIF('PIB Municipios 2018'!$F$8:$F$132,$F58,'PIB Municipios 2018'!$R$8:$R$132)</f>
        <v>72.855850188142441</v>
      </c>
      <c r="I58" s="74">
        <f>SUMIF('PIB Municipios 2018'!$F$8:$F$132,$F58,'PIB Municipios 2018'!$S$8:$S$132)+SUMIF('PIB Municipios 2018'!$F$8:$F$132,$F58,'PIB Municipios 2018'!$Y$8:$Y$132)</f>
        <v>13.547179845085392</v>
      </c>
      <c r="J58" s="74">
        <f>SUMIF('PIB Municipios 2018'!$F$8:$F$132,$F58,'PIB Municipios 2018'!$V$8:$V$132)+SUMIF('PIB Municipios 2018'!$F$8:$F$132,$F58,'PIB Municipios 2018'!$AB$8:$AB$132)+SUMIF('PIB Municipios 2018'!$F$8:$F$132,$F58,'PIB Municipios 2018'!$AC$8:$AC$132)+SUMIF('PIB Municipios 2018'!$F$8:$F$132,$F58,'PIB Municipios 2018'!$AD$8:$AD$132)+SUMIF('PIB Municipios 2018'!$F$8:$F$132,$F58,'PIB Municipios 2018'!$AE$8:$AE$132)+SUMIF('PIB Municipios 2018'!$F$8:$F$132,$F58,'PIB Municipios 2018'!$AF$8:$AF$132)+SUMIF('PIB Municipios 2018'!$F$8:$F$132,$F58,'PIB Municipios 2018'!$AJ$8:$AJ$132)+SUMIF('PIB Municipios 2018'!$F$8:$F$132,$F58,'PIB Municipios 2018'!$AM$8:$AM$132)</f>
        <v>104.96222899705108</v>
      </c>
      <c r="K58" s="74">
        <f t="shared" si="0"/>
        <v>191.36525903027893</v>
      </c>
      <c r="L58" s="220">
        <f t="shared" si="1"/>
        <v>1.482356565773471E-3</v>
      </c>
      <c r="Z58" s="203"/>
      <c r="AA58" s="204"/>
      <c r="AB58" s="203"/>
      <c r="AC58" s="227"/>
      <c r="AD58" s="227"/>
    </row>
    <row r="59" spans="1:30" x14ac:dyDescent="0.3">
      <c r="A59" s="79" t="s">
        <v>16</v>
      </c>
      <c r="B59" s="210" t="s">
        <v>6</v>
      </c>
      <c r="C59" s="133" t="s">
        <v>56</v>
      </c>
      <c r="D59" s="213" t="s">
        <v>32</v>
      </c>
      <c r="E59" s="226" t="s">
        <v>478</v>
      </c>
      <c r="F59" s="212" t="s">
        <v>120</v>
      </c>
      <c r="G59" s="211" t="s">
        <v>246</v>
      </c>
      <c r="H59" s="74">
        <f>SUMIF('PIB Municipios 2018'!$F$8:$F$132,$F59,'PIB Municipios 2018'!$M$8:$M$132)+SUMIF('PIB Municipios 2018'!$F$8:$F$132,$F59,'PIB Municipios 2018'!$R$8:$R$132)</f>
        <v>74.617640909316606</v>
      </c>
      <c r="I59" s="74">
        <f>SUMIF('PIB Municipios 2018'!$F$8:$F$132,$F59,'PIB Municipios 2018'!$S$8:$S$132)+SUMIF('PIB Municipios 2018'!$F$8:$F$132,$F59,'PIB Municipios 2018'!$Y$8:$Y$132)</f>
        <v>21.271031763064734</v>
      </c>
      <c r="J59" s="74">
        <f>SUMIF('PIB Municipios 2018'!$F$8:$F$132,$F59,'PIB Municipios 2018'!$V$8:$V$132)+SUMIF('PIB Municipios 2018'!$F$8:$F$132,$F59,'PIB Municipios 2018'!$AB$8:$AB$132)+SUMIF('PIB Municipios 2018'!$F$8:$F$132,$F59,'PIB Municipios 2018'!$AC$8:$AC$132)+SUMIF('PIB Municipios 2018'!$F$8:$F$132,$F59,'PIB Municipios 2018'!$AD$8:$AD$132)+SUMIF('PIB Municipios 2018'!$F$8:$F$132,$F59,'PIB Municipios 2018'!$AE$8:$AE$132)+SUMIF('PIB Municipios 2018'!$F$8:$F$132,$F59,'PIB Municipios 2018'!$AF$8:$AF$132)+SUMIF('PIB Municipios 2018'!$F$8:$F$132,$F59,'PIB Municipios 2018'!$AJ$8:$AJ$132)+SUMIF('PIB Municipios 2018'!$F$8:$F$132,$F59,'PIB Municipios 2018'!$AM$8:$AM$132)</f>
        <v>163.97466570269091</v>
      </c>
      <c r="K59" s="74">
        <f t="shared" si="0"/>
        <v>259.86333837507226</v>
      </c>
      <c r="L59" s="220">
        <f t="shared" si="1"/>
        <v>2.0129574604926142E-3</v>
      </c>
      <c r="Z59" s="203"/>
      <c r="AA59" s="204"/>
      <c r="AB59" s="203"/>
      <c r="AC59" s="227"/>
      <c r="AD59" s="227"/>
    </row>
    <row r="60" spans="1:30" x14ac:dyDescent="0.3">
      <c r="A60" s="79" t="s">
        <v>16</v>
      </c>
      <c r="B60" s="210" t="s">
        <v>6</v>
      </c>
      <c r="C60" s="133" t="s">
        <v>56</v>
      </c>
      <c r="D60" s="213" t="s">
        <v>32</v>
      </c>
      <c r="E60" s="226" t="s">
        <v>478</v>
      </c>
      <c r="F60" s="212" t="s">
        <v>121</v>
      </c>
      <c r="G60" s="211" t="s">
        <v>247</v>
      </c>
      <c r="H60" s="74">
        <f>SUMIF('PIB Municipios 2018'!$F$8:$F$132,$F60,'PIB Municipios 2018'!$M$8:$M$132)+SUMIF('PIB Municipios 2018'!$F$8:$F$132,$F60,'PIB Municipios 2018'!$R$8:$R$132)</f>
        <v>49.653868091969429</v>
      </c>
      <c r="I60" s="74">
        <f>SUMIF('PIB Municipios 2018'!$F$8:$F$132,$F60,'PIB Municipios 2018'!$S$8:$S$132)+SUMIF('PIB Municipios 2018'!$F$8:$F$132,$F60,'PIB Municipios 2018'!$Y$8:$Y$132)</f>
        <v>31.296694931348028</v>
      </c>
      <c r="J60" s="74">
        <f>SUMIF('PIB Municipios 2018'!$F$8:$F$132,$F60,'PIB Municipios 2018'!$V$8:$V$132)+SUMIF('PIB Municipios 2018'!$F$8:$F$132,$F60,'PIB Municipios 2018'!$AB$8:$AB$132)+SUMIF('PIB Municipios 2018'!$F$8:$F$132,$F60,'PIB Municipios 2018'!$AC$8:$AC$132)+SUMIF('PIB Municipios 2018'!$F$8:$F$132,$F60,'PIB Municipios 2018'!$AD$8:$AD$132)+SUMIF('PIB Municipios 2018'!$F$8:$F$132,$F60,'PIB Municipios 2018'!$AE$8:$AE$132)+SUMIF('PIB Municipios 2018'!$F$8:$F$132,$F60,'PIB Municipios 2018'!$AF$8:$AF$132)+SUMIF('PIB Municipios 2018'!$F$8:$F$132,$F60,'PIB Municipios 2018'!$AJ$8:$AJ$132)+SUMIF('PIB Municipios 2018'!$F$8:$F$132,$F60,'PIB Municipios 2018'!$AM$8:$AM$132)</f>
        <v>173.41003116076536</v>
      </c>
      <c r="K60" s="74">
        <f t="shared" si="0"/>
        <v>254.3605941840828</v>
      </c>
      <c r="L60" s="220">
        <f t="shared" si="1"/>
        <v>1.9703320172819714E-3</v>
      </c>
      <c r="Z60" s="203"/>
      <c r="AA60" s="204"/>
      <c r="AB60" s="203"/>
      <c r="AC60" s="227"/>
      <c r="AD60" s="227"/>
    </row>
    <row r="61" spans="1:30" x14ac:dyDescent="0.3">
      <c r="A61" s="79" t="s">
        <v>16</v>
      </c>
      <c r="B61" s="210" t="s">
        <v>6</v>
      </c>
      <c r="C61" s="133" t="s">
        <v>56</v>
      </c>
      <c r="D61" s="213" t="s">
        <v>32</v>
      </c>
      <c r="E61" s="226" t="s">
        <v>478</v>
      </c>
      <c r="F61" s="212" t="s">
        <v>122</v>
      </c>
      <c r="G61" s="211" t="s">
        <v>248</v>
      </c>
      <c r="H61" s="74">
        <f>SUMIF('PIB Municipios 2018'!$F$8:$F$132,$F61,'PIB Municipios 2018'!$M$8:$M$132)+SUMIF('PIB Municipios 2018'!$F$8:$F$132,$F61,'PIB Municipios 2018'!$R$8:$R$132)</f>
        <v>27.626619710812705</v>
      </c>
      <c r="I61" s="74">
        <f>SUMIF('PIB Municipios 2018'!$F$8:$F$132,$F61,'PIB Municipios 2018'!$S$8:$S$132)+SUMIF('PIB Municipios 2018'!$F$8:$F$132,$F61,'PIB Municipios 2018'!$Y$8:$Y$132)</f>
        <v>28.973762910161025</v>
      </c>
      <c r="J61" s="74">
        <f>SUMIF('PIB Municipios 2018'!$F$8:$F$132,$F61,'PIB Municipios 2018'!$V$8:$V$132)+SUMIF('PIB Municipios 2018'!$F$8:$F$132,$F61,'PIB Municipios 2018'!$AB$8:$AB$132)+SUMIF('PIB Municipios 2018'!$F$8:$F$132,$F61,'PIB Municipios 2018'!$AC$8:$AC$132)+SUMIF('PIB Municipios 2018'!$F$8:$F$132,$F61,'PIB Municipios 2018'!$AD$8:$AD$132)+SUMIF('PIB Municipios 2018'!$F$8:$F$132,$F61,'PIB Municipios 2018'!$AE$8:$AE$132)+SUMIF('PIB Municipios 2018'!$F$8:$F$132,$F61,'PIB Municipios 2018'!$AF$8:$AF$132)+SUMIF('PIB Municipios 2018'!$F$8:$F$132,$F61,'PIB Municipios 2018'!$AJ$8:$AJ$132)+SUMIF('PIB Municipios 2018'!$F$8:$F$132,$F61,'PIB Municipios 2018'!$AM$8:$AM$132)</f>
        <v>42.472319612747683</v>
      </c>
      <c r="K61" s="74">
        <f t="shared" si="0"/>
        <v>99.072702233721415</v>
      </c>
      <c r="L61" s="220">
        <f t="shared" si="1"/>
        <v>7.6743851725897519E-4</v>
      </c>
      <c r="Z61" s="203"/>
      <c r="AA61" s="204"/>
      <c r="AB61" s="203"/>
      <c r="AC61" s="227"/>
      <c r="AD61" s="227"/>
    </row>
    <row r="62" spans="1:30" x14ac:dyDescent="0.3">
      <c r="A62" s="79" t="s">
        <v>16</v>
      </c>
      <c r="B62" s="210" t="s">
        <v>6</v>
      </c>
      <c r="C62" s="133" t="s">
        <v>56</v>
      </c>
      <c r="D62" s="213" t="s">
        <v>32</v>
      </c>
      <c r="E62" s="226" t="s">
        <v>478</v>
      </c>
      <c r="F62" s="212" t="s">
        <v>123</v>
      </c>
      <c r="G62" s="211" t="s">
        <v>249</v>
      </c>
      <c r="H62" s="74">
        <f>SUMIF('PIB Municipios 2018'!$F$8:$F$132,$F62,'PIB Municipios 2018'!$M$8:$M$132)+SUMIF('PIB Municipios 2018'!$F$8:$F$132,$F62,'PIB Municipios 2018'!$R$8:$R$132)</f>
        <v>21.566034540670696</v>
      </c>
      <c r="I62" s="74">
        <f>SUMIF('PIB Municipios 2018'!$F$8:$F$132,$F62,'PIB Municipios 2018'!$S$8:$S$132)+SUMIF('PIB Municipios 2018'!$F$8:$F$132,$F62,'PIB Municipios 2018'!$Y$8:$Y$132)</f>
        <v>7.2228852922258895</v>
      </c>
      <c r="J62" s="74">
        <f>SUMIF('PIB Municipios 2018'!$F$8:$F$132,$F62,'PIB Municipios 2018'!$V$8:$V$132)+SUMIF('PIB Municipios 2018'!$F$8:$F$132,$F62,'PIB Municipios 2018'!$AB$8:$AB$132)+SUMIF('PIB Municipios 2018'!$F$8:$F$132,$F62,'PIB Municipios 2018'!$AC$8:$AC$132)+SUMIF('PIB Municipios 2018'!$F$8:$F$132,$F62,'PIB Municipios 2018'!$AD$8:$AD$132)+SUMIF('PIB Municipios 2018'!$F$8:$F$132,$F62,'PIB Municipios 2018'!$AE$8:$AE$132)+SUMIF('PIB Municipios 2018'!$F$8:$F$132,$F62,'PIB Municipios 2018'!$AF$8:$AF$132)+SUMIF('PIB Municipios 2018'!$F$8:$F$132,$F62,'PIB Municipios 2018'!$AJ$8:$AJ$132)+SUMIF('PIB Municipios 2018'!$F$8:$F$132,$F62,'PIB Municipios 2018'!$AM$8:$AM$132)</f>
        <v>49.228008316208914</v>
      </c>
      <c r="K62" s="74">
        <f t="shared" si="0"/>
        <v>78.016928149105496</v>
      </c>
      <c r="L62" s="220">
        <f t="shared" si="1"/>
        <v>6.0433595036706749E-4</v>
      </c>
      <c r="Z62" s="203"/>
      <c r="AA62" s="204"/>
      <c r="AB62" s="203"/>
      <c r="AC62" s="227"/>
      <c r="AD62" s="227"/>
    </row>
    <row r="63" spans="1:30" x14ac:dyDescent="0.3">
      <c r="A63" s="79" t="s">
        <v>16</v>
      </c>
      <c r="B63" s="210" t="s">
        <v>6</v>
      </c>
      <c r="C63" s="133" t="s">
        <v>57</v>
      </c>
      <c r="D63" s="213" t="s">
        <v>33</v>
      </c>
      <c r="E63" s="226" t="s">
        <v>480</v>
      </c>
      <c r="F63" s="212" t="s">
        <v>124</v>
      </c>
      <c r="G63" s="211" t="s">
        <v>250</v>
      </c>
      <c r="H63" s="74">
        <f>SUMIF('PIB Municipios 2018'!$F$8:$F$132,$F63,'PIB Municipios 2018'!$M$8:$M$132)+SUMIF('PIB Municipios 2018'!$F$8:$F$132,$F63,'PIB Municipios 2018'!$R$8:$R$132)</f>
        <v>49.36254113277964</v>
      </c>
      <c r="I63" s="74">
        <f>SUMIF('PIB Municipios 2018'!$F$8:$F$132,$F63,'PIB Municipios 2018'!$S$8:$S$132)+SUMIF('PIB Municipios 2018'!$F$8:$F$132,$F63,'PIB Municipios 2018'!$Y$8:$Y$132)</f>
        <v>12.099047309393871</v>
      </c>
      <c r="J63" s="74">
        <f>SUMIF('PIB Municipios 2018'!$F$8:$F$132,$F63,'PIB Municipios 2018'!$V$8:$V$132)+SUMIF('PIB Municipios 2018'!$F$8:$F$132,$F63,'PIB Municipios 2018'!$AB$8:$AB$132)+SUMIF('PIB Municipios 2018'!$F$8:$F$132,$F63,'PIB Municipios 2018'!$AC$8:$AC$132)+SUMIF('PIB Municipios 2018'!$F$8:$F$132,$F63,'PIB Municipios 2018'!$AD$8:$AD$132)+SUMIF('PIB Municipios 2018'!$F$8:$F$132,$F63,'PIB Municipios 2018'!$AE$8:$AE$132)+SUMIF('PIB Municipios 2018'!$F$8:$F$132,$F63,'PIB Municipios 2018'!$AF$8:$AF$132)+SUMIF('PIB Municipios 2018'!$F$8:$F$132,$F63,'PIB Municipios 2018'!$AJ$8:$AJ$132)+SUMIF('PIB Municipios 2018'!$F$8:$F$132,$F63,'PIB Municipios 2018'!$AM$8:$AM$132)</f>
        <v>46.969462551473761</v>
      </c>
      <c r="K63" s="74">
        <f t="shared" si="0"/>
        <v>108.43105099364726</v>
      </c>
      <c r="L63" s="220">
        <f t="shared" si="1"/>
        <v>8.3993030495006869E-4</v>
      </c>
      <c r="Z63" s="203"/>
      <c r="AA63" s="204"/>
      <c r="AB63" s="203"/>
      <c r="AC63" s="227"/>
      <c r="AD63" s="227"/>
    </row>
    <row r="64" spans="1:30" x14ac:dyDescent="0.3">
      <c r="A64" s="79" t="s">
        <v>16</v>
      </c>
      <c r="B64" s="210" t="s">
        <v>6</v>
      </c>
      <c r="C64" s="133" t="s">
        <v>57</v>
      </c>
      <c r="D64" s="213" t="s">
        <v>33</v>
      </c>
      <c r="E64" s="226" t="s">
        <v>478</v>
      </c>
      <c r="F64" s="212" t="s">
        <v>125</v>
      </c>
      <c r="G64" s="211" t="s">
        <v>251</v>
      </c>
      <c r="H64" s="74">
        <f>SUMIF('PIB Municipios 2018'!$F$8:$F$132,$F64,'PIB Municipios 2018'!$M$8:$M$132)+SUMIF('PIB Municipios 2018'!$F$8:$F$132,$F64,'PIB Municipios 2018'!$R$8:$R$132)</f>
        <v>20.466221249078895</v>
      </c>
      <c r="I64" s="74">
        <f>SUMIF('PIB Municipios 2018'!$F$8:$F$132,$F64,'PIB Municipios 2018'!$S$8:$S$132)+SUMIF('PIB Municipios 2018'!$F$8:$F$132,$F64,'PIB Municipios 2018'!$Y$8:$Y$132)</f>
        <v>11.872815737247151</v>
      </c>
      <c r="J64" s="74">
        <f>SUMIF('PIB Municipios 2018'!$F$8:$F$132,$F64,'PIB Municipios 2018'!$V$8:$V$132)+SUMIF('PIB Municipios 2018'!$F$8:$F$132,$F64,'PIB Municipios 2018'!$AB$8:$AB$132)+SUMIF('PIB Municipios 2018'!$F$8:$F$132,$F64,'PIB Municipios 2018'!$AC$8:$AC$132)+SUMIF('PIB Municipios 2018'!$F$8:$F$132,$F64,'PIB Municipios 2018'!$AD$8:$AD$132)+SUMIF('PIB Municipios 2018'!$F$8:$F$132,$F64,'PIB Municipios 2018'!$AE$8:$AE$132)+SUMIF('PIB Municipios 2018'!$F$8:$F$132,$F64,'PIB Municipios 2018'!$AF$8:$AF$132)+SUMIF('PIB Municipios 2018'!$F$8:$F$132,$F64,'PIB Municipios 2018'!$AJ$8:$AJ$132)+SUMIF('PIB Municipios 2018'!$F$8:$F$132,$F64,'PIB Municipios 2018'!$AM$8:$AM$132)</f>
        <v>39.137456655616958</v>
      </c>
      <c r="K64" s="74">
        <f t="shared" si="0"/>
        <v>71.476493641943009</v>
      </c>
      <c r="L64" s="220">
        <f t="shared" si="1"/>
        <v>5.5367233418180349E-4</v>
      </c>
      <c r="Z64" s="203"/>
      <c r="AA64" s="204"/>
      <c r="AB64" s="203"/>
      <c r="AC64" s="227"/>
      <c r="AD64" s="227"/>
    </row>
    <row r="65" spans="1:30" x14ac:dyDescent="0.3">
      <c r="A65" s="79" t="s">
        <v>16</v>
      </c>
      <c r="B65" s="210" t="s">
        <v>6</v>
      </c>
      <c r="C65" s="133" t="s">
        <v>57</v>
      </c>
      <c r="D65" s="213" t="s">
        <v>33</v>
      </c>
      <c r="E65" s="226" t="s">
        <v>478</v>
      </c>
      <c r="F65" s="212" t="s">
        <v>126</v>
      </c>
      <c r="G65" s="211" t="s">
        <v>252</v>
      </c>
      <c r="H65" s="74">
        <f>SUMIF('PIB Municipios 2018'!$F$8:$F$132,$F65,'PIB Municipios 2018'!$M$8:$M$132)+SUMIF('PIB Municipios 2018'!$F$8:$F$132,$F65,'PIB Municipios 2018'!$R$8:$R$132)</f>
        <v>30.254822889965155</v>
      </c>
      <c r="I65" s="74">
        <f>SUMIF('PIB Municipios 2018'!$F$8:$F$132,$F65,'PIB Municipios 2018'!$S$8:$S$132)+SUMIF('PIB Municipios 2018'!$F$8:$F$132,$F65,'PIB Municipios 2018'!$Y$8:$Y$132)</f>
        <v>28.612238042889146</v>
      </c>
      <c r="J65" s="74">
        <f>SUMIF('PIB Municipios 2018'!$F$8:$F$132,$F65,'PIB Municipios 2018'!$V$8:$V$132)+SUMIF('PIB Municipios 2018'!$F$8:$F$132,$F65,'PIB Municipios 2018'!$AB$8:$AB$132)+SUMIF('PIB Municipios 2018'!$F$8:$F$132,$F65,'PIB Municipios 2018'!$AC$8:$AC$132)+SUMIF('PIB Municipios 2018'!$F$8:$F$132,$F65,'PIB Municipios 2018'!$AD$8:$AD$132)+SUMIF('PIB Municipios 2018'!$F$8:$F$132,$F65,'PIB Municipios 2018'!$AE$8:$AE$132)+SUMIF('PIB Municipios 2018'!$F$8:$F$132,$F65,'PIB Municipios 2018'!$AF$8:$AF$132)+SUMIF('PIB Municipios 2018'!$F$8:$F$132,$F65,'PIB Municipios 2018'!$AJ$8:$AJ$132)+SUMIF('PIB Municipios 2018'!$F$8:$F$132,$F65,'PIB Municipios 2018'!$AM$8:$AM$132)</f>
        <v>63.425588202920316</v>
      </c>
      <c r="K65" s="74">
        <f t="shared" si="0"/>
        <v>122.29264913577461</v>
      </c>
      <c r="L65" s="220">
        <f t="shared" si="1"/>
        <v>9.4730523351452994E-4</v>
      </c>
      <c r="Z65" s="203"/>
      <c r="AA65" s="204"/>
      <c r="AB65" s="203"/>
      <c r="AC65" s="227"/>
      <c r="AD65" s="227"/>
    </row>
    <row r="66" spans="1:30" x14ac:dyDescent="0.3">
      <c r="A66" s="79" t="s">
        <v>16</v>
      </c>
      <c r="B66" s="210" t="s">
        <v>6</v>
      </c>
      <c r="C66" s="133" t="s">
        <v>57</v>
      </c>
      <c r="D66" s="213" t="s">
        <v>33</v>
      </c>
      <c r="E66" s="226" t="s">
        <v>480</v>
      </c>
      <c r="F66" s="212" t="s">
        <v>127</v>
      </c>
      <c r="G66" s="211" t="s">
        <v>253</v>
      </c>
      <c r="H66" s="74">
        <f>SUMIF('PIB Municipios 2018'!$F$8:$F$132,$F66,'PIB Municipios 2018'!$M$8:$M$132)+SUMIF('PIB Municipios 2018'!$F$8:$F$132,$F66,'PIB Municipios 2018'!$R$8:$R$132)</f>
        <v>71.418310646242475</v>
      </c>
      <c r="I66" s="74">
        <f>SUMIF('PIB Municipios 2018'!$F$8:$F$132,$F66,'PIB Municipios 2018'!$S$8:$S$132)+SUMIF('PIB Municipios 2018'!$F$8:$F$132,$F66,'PIB Municipios 2018'!$Y$8:$Y$132)</f>
        <v>13.868740345375413</v>
      </c>
      <c r="J66" s="74">
        <f>SUMIF('PIB Municipios 2018'!$F$8:$F$132,$F66,'PIB Municipios 2018'!$V$8:$V$132)+SUMIF('PIB Municipios 2018'!$F$8:$F$132,$F66,'PIB Municipios 2018'!$AB$8:$AB$132)+SUMIF('PIB Municipios 2018'!$F$8:$F$132,$F66,'PIB Municipios 2018'!$AC$8:$AC$132)+SUMIF('PIB Municipios 2018'!$F$8:$F$132,$F66,'PIB Municipios 2018'!$AD$8:$AD$132)+SUMIF('PIB Municipios 2018'!$F$8:$F$132,$F66,'PIB Municipios 2018'!$AE$8:$AE$132)+SUMIF('PIB Municipios 2018'!$F$8:$F$132,$F66,'PIB Municipios 2018'!$AF$8:$AF$132)+SUMIF('PIB Municipios 2018'!$F$8:$F$132,$F66,'PIB Municipios 2018'!$AJ$8:$AJ$132)+SUMIF('PIB Municipios 2018'!$F$8:$F$132,$F66,'PIB Municipios 2018'!$AM$8:$AM$132)</f>
        <v>51.763462665711941</v>
      </c>
      <c r="K66" s="74">
        <f t="shared" si="0"/>
        <v>137.05051365732982</v>
      </c>
      <c r="L66" s="220">
        <f t="shared" si="1"/>
        <v>1.0616228347404731E-3</v>
      </c>
      <c r="Z66" s="203"/>
      <c r="AA66" s="204"/>
      <c r="AB66" s="203"/>
      <c r="AC66" s="227"/>
      <c r="AD66" s="227"/>
    </row>
    <row r="67" spans="1:30" x14ac:dyDescent="0.3">
      <c r="A67" s="79" t="s">
        <v>16</v>
      </c>
      <c r="B67" s="210" t="s">
        <v>6</v>
      </c>
      <c r="C67" s="133" t="s">
        <v>57</v>
      </c>
      <c r="D67" s="213" t="s">
        <v>33</v>
      </c>
      <c r="E67" s="226" t="s">
        <v>478</v>
      </c>
      <c r="F67" s="212" t="s">
        <v>128</v>
      </c>
      <c r="G67" s="211" t="s">
        <v>254</v>
      </c>
      <c r="H67" s="74">
        <f>SUMIF('PIB Municipios 2018'!$F$8:$F$132,$F67,'PIB Municipios 2018'!$M$8:$M$132)+SUMIF('PIB Municipios 2018'!$F$8:$F$132,$F67,'PIB Municipios 2018'!$R$8:$R$132)</f>
        <v>39.581780331666444</v>
      </c>
      <c r="I67" s="74">
        <f>SUMIF('PIB Municipios 2018'!$F$8:$F$132,$F67,'PIB Municipios 2018'!$S$8:$S$132)+SUMIF('PIB Municipios 2018'!$F$8:$F$132,$F67,'PIB Municipios 2018'!$Y$8:$Y$132)</f>
        <v>26.278256549216692</v>
      </c>
      <c r="J67" s="74">
        <f>SUMIF('PIB Municipios 2018'!$F$8:$F$132,$F67,'PIB Municipios 2018'!$V$8:$V$132)+SUMIF('PIB Municipios 2018'!$F$8:$F$132,$F67,'PIB Municipios 2018'!$AB$8:$AB$132)+SUMIF('PIB Municipios 2018'!$F$8:$F$132,$F67,'PIB Municipios 2018'!$AC$8:$AC$132)+SUMIF('PIB Municipios 2018'!$F$8:$F$132,$F67,'PIB Municipios 2018'!$AD$8:$AD$132)+SUMIF('PIB Municipios 2018'!$F$8:$F$132,$F67,'PIB Municipios 2018'!$AE$8:$AE$132)+SUMIF('PIB Municipios 2018'!$F$8:$F$132,$F67,'PIB Municipios 2018'!$AF$8:$AF$132)+SUMIF('PIB Municipios 2018'!$F$8:$F$132,$F67,'PIB Municipios 2018'!$AJ$8:$AJ$132)+SUMIF('PIB Municipios 2018'!$F$8:$F$132,$F67,'PIB Municipios 2018'!$AM$8:$AM$132)</f>
        <v>77.199626010053365</v>
      </c>
      <c r="K67" s="74">
        <f t="shared" si="0"/>
        <v>143.05966289093652</v>
      </c>
      <c r="L67" s="220">
        <f t="shared" si="1"/>
        <v>1.1081710006211991E-3</v>
      </c>
      <c r="Z67" s="203"/>
      <c r="AA67" s="204"/>
      <c r="AB67" s="203"/>
      <c r="AC67" s="227"/>
      <c r="AD67" s="227"/>
    </row>
    <row r="68" spans="1:30" x14ac:dyDescent="0.3">
      <c r="A68" s="79" t="s">
        <v>16</v>
      </c>
      <c r="B68" s="210" t="s">
        <v>6</v>
      </c>
      <c r="C68" s="133" t="s">
        <v>57</v>
      </c>
      <c r="D68" s="213" t="s">
        <v>33</v>
      </c>
      <c r="E68" s="226" t="s">
        <v>478</v>
      </c>
      <c r="F68" s="212" t="s">
        <v>129</v>
      </c>
      <c r="G68" s="211" t="s">
        <v>255</v>
      </c>
      <c r="H68" s="74">
        <f>SUMIF('PIB Municipios 2018'!$F$8:$F$132,$F68,'PIB Municipios 2018'!$M$8:$M$132)+SUMIF('PIB Municipios 2018'!$F$8:$F$132,$F68,'PIB Municipios 2018'!$R$8:$R$132)</f>
        <v>19.734745586739933</v>
      </c>
      <c r="I68" s="74">
        <f>SUMIF('PIB Municipios 2018'!$F$8:$F$132,$F68,'PIB Municipios 2018'!$S$8:$S$132)+SUMIF('PIB Municipios 2018'!$F$8:$F$132,$F68,'PIB Municipios 2018'!$Y$8:$Y$132)</f>
        <v>9.8160021460296072</v>
      </c>
      <c r="J68" s="74">
        <f>SUMIF('PIB Municipios 2018'!$F$8:$F$132,$F68,'PIB Municipios 2018'!$V$8:$V$132)+SUMIF('PIB Municipios 2018'!$F$8:$F$132,$F68,'PIB Municipios 2018'!$AB$8:$AB$132)+SUMIF('PIB Municipios 2018'!$F$8:$F$132,$F68,'PIB Municipios 2018'!$AC$8:$AC$132)+SUMIF('PIB Municipios 2018'!$F$8:$F$132,$F68,'PIB Municipios 2018'!$AD$8:$AD$132)+SUMIF('PIB Municipios 2018'!$F$8:$F$132,$F68,'PIB Municipios 2018'!$AE$8:$AE$132)+SUMIF('PIB Municipios 2018'!$F$8:$F$132,$F68,'PIB Municipios 2018'!$AF$8:$AF$132)+SUMIF('PIB Municipios 2018'!$F$8:$F$132,$F68,'PIB Municipios 2018'!$AJ$8:$AJ$132)+SUMIF('PIB Municipios 2018'!$F$8:$F$132,$F68,'PIB Municipios 2018'!$AM$8:$AM$132)</f>
        <v>39.475837348843335</v>
      </c>
      <c r="K68" s="74">
        <f t="shared" si="0"/>
        <v>69.026585081612879</v>
      </c>
      <c r="L68" s="220">
        <f t="shared" si="1"/>
        <v>5.3469481413269469E-4</v>
      </c>
      <c r="Z68" s="203"/>
      <c r="AA68" s="204"/>
      <c r="AB68" s="203"/>
      <c r="AC68" s="227"/>
      <c r="AD68" s="227"/>
    </row>
    <row r="69" spans="1:30" x14ac:dyDescent="0.3">
      <c r="A69" s="79" t="s">
        <v>16</v>
      </c>
      <c r="B69" s="210" t="s">
        <v>6</v>
      </c>
      <c r="C69" s="133" t="s">
        <v>57</v>
      </c>
      <c r="D69" s="213" t="s">
        <v>33</v>
      </c>
      <c r="E69" s="226" t="s">
        <v>478</v>
      </c>
      <c r="F69" s="212" t="s">
        <v>130</v>
      </c>
      <c r="G69" s="211" t="s">
        <v>256</v>
      </c>
      <c r="H69" s="74">
        <f>SUMIF('PIB Municipios 2018'!$F$8:$F$132,$F69,'PIB Municipios 2018'!$M$8:$M$132)+SUMIF('PIB Municipios 2018'!$F$8:$F$132,$F69,'PIB Municipios 2018'!$R$8:$R$132)</f>
        <v>32.99578120778903</v>
      </c>
      <c r="I69" s="74">
        <f>SUMIF('PIB Municipios 2018'!$F$8:$F$132,$F69,'PIB Municipios 2018'!$S$8:$S$132)+SUMIF('PIB Municipios 2018'!$F$8:$F$132,$F69,'PIB Municipios 2018'!$Y$8:$Y$132)</f>
        <v>14.57440281432757</v>
      </c>
      <c r="J69" s="74">
        <f>SUMIF('PIB Municipios 2018'!$F$8:$F$132,$F69,'PIB Municipios 2018'!$V$8:$V$132)+SUMIF('PIB Municipios 2018'!$F$8:$F$132,$F69,'PIB Municipios 2018'!$AB$8:$AB$132)+SUMIF('PIB Municipios 2018'!$F$8:$F$132,$F69,'PIB Municipios 2018'!$AC$8:$AC$132)+SUMIF('PIB Municipios 2018'!$F$8:$F$132,$F69,'PIB Municipios 2018'!$AD$8:$AD$132)+SUMIF('PIB Municipios 2018'!$F$8:$F$132,$F69,'PIB Municipios 2018'!$AE$8:$AE$132)+SUMIF('PIB Municipios 2018'!$F$8:$F$132,$F69,'PIB Municipios 2018'!$AF$8:$AF$132)+SUMIF('PIB Municipios 2018'!$F$8:$F$132,$F69,'PIB Municipios 2018'!$AJ$8:$AJ$132)+SUMIF('PIB Municipios 2018'!$F$8:$F$132,$F69,'PIB Municipios 2018'!$AM$8:$AM$132)</f>
        <v>40.46101518185354</v>
      </c>
      <c r="K69" s="74">
        <f t="shared" si="0"/>
        <v>88.031199203970147</v>
      </c>
      <c r="L69" s="220">
        <f t="shared" si="1"/>
        <v>6.8190865360922193E-4</v>
      </c>
      <c r="Z69" s="203"/>
      <c r="AA69" s="204"/>
      <c r="AB69" s="203"/>
      <c r="AC69" s="227"/>
      <c r="AD69" s="227"/>
    </row>
    <row r="70" spans="1:30" x14ac:dyDescent="0.3">
      <c r="A70" s="79" t="s">
        <v>16</v>
      </c>
      <c r="B70" s="210" t="s">
        <v>6</v>
      </c>
      <c r="C70" s="133" t="s">
        <v>57</v>
      </c>
      <c r="D70" s="213" t="s">
        <v>33</v>
      </c>
      <c r="E70" s="226" t="s">
        <v>478</v>
      </c>
      <c r="F70" s="212" t="s">
        <v>131</v>
      </c>
      <c r="G70" s="211" t="s">
        <v>257</v>
      </c>
      <c r="H70" s="74">
        <f>SUMIF('PIB Municipios 2018'!$F$8:$F$132,$F70,'PIB Municipios 2018'!$M$8:$M$132)+SUMIF('PIB Municipios 2018'!$F$8:$F$132,$F70,'PIB Municipios 2018'!$R$8:$R$132)</f>
        <v>36.384099072799614</v>
      </c>
      <c r="I70" s="74">
        <f>SUMIF('PIB Municipios 2018'!$F$8:$F$132,$F70,'PIB Municipios 2018'!$S$8:$S$132)+SUMIF('PIB Municipios 2018'!$F$8:$F$132,$F70,'PIB Municipios 2018'!$Y$8:$Y$132)</f>
        <v>13.403311216312272</v>
      </c>
      <c r="J70" s="74">
        <f>SUMIF('PIB Municipios 2018'!$F$8:$F$132,$F70,'PIB Municipios 2018'!$V$8:$V$132)+SUMIF('PIB Municipios 2018'!$F$8:$F$132,$F70,'PIB Municipios 2018'!$AB$8:$AB$132)+SUMIF('PIB Municipios 2018'!$F$8:$F$132,$F70,'PIB Municipios 2018'!$AC$8:$AC$132)+SUMIF('PIB Municipios 2018'!$F$8:$F$132,$F70,'PIB Municipios 2018'!$AD$8:$AD$132)+SUMIF('PIB Municipios 2018'!$F$8:$F$132,$F70,'PIB Municipios 2018'!$AE$8:$AE$132)+SUMIF('PIB Municipios 2018'!$F$8:$F$132,$F70,'PIB Municipios 2018'!$AF$8:$AF$132)+SUMIF('PIB Municipios 2018'!$F$8:$F$132,$F70,'PIB Municipios 2018'!$AJ$8:$AJ$132)+SUMIF('PIB Municipios 2018'!$F$8:$F$132,$F70,'PIB Municipios 2018'!$AM$8:$AM$132)</f>
        <v>62.662549647135904</v>
      </c>
      <c r="K70" s="74">
        <f t="shared" si="0"/>
        <v>112.44995993624779</v>
      </c>
      <c r="L70" s="220">
        <f t="shared" si="1"/>
        <v>8.7106164032671083E-4</v>
      </c>
      <c r="Z70" s="203"/>
      <c r="AA70" s="204"/>
      <c r="AB70" s="203"/>
      <c r="AC70" s="227"/>
      <c r="AD70" s="227"/>
    </row>
    <row r="71" spans="1:30" x14ac:dyDescent="0.3">
      <c r="A71" s="79" t="s">
        <v>16</v>
      </c>
      <c r="B71" s="210" t="s">
        <v>6</v>
      </c>
      <c r="C71" s="133" t="s">
        <v>57</v>
      </c>
      <c r="D71" s="213" t="s">
        <v>33</v>
      </c>
      <c r="E71" s="226" t="s">
        <v>478</v>
      </c>
      <c r="F71" s="212" t="s">
        <v>132</v>
      </c>
      <c r="G71" s="211" t="s">
        <v>258</v>
      </c>
      <c r="H71" s="74">
        <f>SUMIF('PIB Municipios 2018'!$F$8:$F$132,$F71,'PIB Municipios 2018'!$M$8:$M$132)+SUMIF('PIB Municipios 2018'!$F$8:$F$132,$F71,'PIB Municipios 2018'!$R$8:$R$132)</f>
        <v>9.4380039603211223</v>
      </c>
      <c r="I71" s="74">
        <f>SUMIF('PIB Municipios 2018'!$F$8:$F$132,$F71,'PIB Municipios 2018'!$S$8:$S$132)+SUMIF('PIB Municipios 2018'!$F$8:$F$132,$F71,'PIB Municipios 2018'!$Y$8:$Y$132)</f>
        <v>1.8756635000551043</v>
      </c>
      <c r="J71" s="74">
        <f>SUMIF('PIB Municipios 2018'!$F$8:$F$132,$F71,'PIB Municipios 2018'!$V$8:$V$132)+SUMIF('PIB Municipios 2018'!$F$8:$F$132,$F71,'PIB Municipios 2018'!$AB$8:$AB$132)+SUMIF('PIB Municipios 2018'!$F$8:$F$132,$F71,'PIB Municipios 2018'!$AC$8:$AC$132)+SUMIF('PIB Municipios 2018'!$F$8:$F$132,$F71,'PIB Municipios 2018'!$AD$8:$AD$132)+SUMIF('PIB Municipios 2018'!$F$8:$F$132,$F71,'PIB Municipios 2018'!$AE$8:$AE$132)+SUMIF('PIB Municipios 2018'!$F$8:$F$132,$F71,'PIB Municipios 2018'!$AF$8:$AF$132)+SUMIF('PIB Municipios 2018'!$F$8:$F$132,$F71,'PIB Municipios 2018'!$AJ$8:$AJ$132)+SUMIF('PIB Municipios 2018'!$F$8:$F$132,$F71,'PIB Municipios 2018'!$AM$8:$AM$132)</f>
        <v>27.36957245024788</v>
      </c>
      <c r="K71" s="74">
        <f t="shared" si="0"/>
        <v>38.68323991062411</v>
      </c>
      <c r="L71" s="220">
        <f t="shared" si="1"/>
        <v>2.9964871867276069E-4</v>
      </c>
      <c r="Z71" s="203"/>
      <c r="AA71" s="204"/>
      <c r="AB71" s="203"/>
      <c r="AC71" s="227"/>
      <c r="AD71" s="227"/>
    </row>
    <row r="72" spans="1:30" x14ac:dyDescent="0.3">
      <c r="A72" s="79" t="s">
        <v>16</v>
      </c>
      <c r="B72" s="210" t="s">
        <v>6</v>
      </c>
      <c r="C72" s="133" t="s">
        <v>57</v>
      </c>
      <c r="D72" s="213" t="s">
        <v>33</v>
      </c>
      <c r="E72" s="226" t="s">
        <v>478</v>
      </c>
      <c r="F72" s="212" t="s">
        <v>133</v>
      </c>
      <c r="G72" s="211" t="s">
        <v>259</v>
      </c>
      <c r="H72" s="74">
        <f>SUMIF('PIB Municipios 2018'!$F$8:$F$132,$F72,'PIB Municipios 2018'!$M$8:$M$132)+SUMIF('PIB Municipios 2018'!$F$8:$F$132,$F72,'PIB Municipios 2018'!$R$8:$R$132)</f>
        <v>40.559300240023688</v>
      </c>
      <c r="I72" s="74">
        <f>SUMIF('PIB Municipios 2018'!$F$8:$F$132,$F72,'PIB Municipios 2018'!$S$8:$S$132)+SUMIF('PIB Municipios 2018'!$F$8:$F$132,$F72,'PIB Municipios 2018'!$Y$8:$Y$132)</f>
        <v>16.956139687042381</v>
      </c>
      <c r="J72" s="74">
        <f>SUMIF('PIB Municipios 2018'!$F$8:$F$132,$F72,'PIB Municipios 2018'!$V$8:$V$132)+SUMIF('PIB Municipios 2018'!$F$8:$F$132,$F72,'PIB Municipios 2018'!$AB$8:$AB$132)+SUMIF('PIB Municipios 2018'!$F$8:$F$132,$F72,'PIB Municipios 2018'!$AC$8:$AC$132)+SUMIF('PIB Municipios 2018'!$F$8:$F$132,$F72,'PIB Municipios 2018'!$AD$8:$AD$132)+SUMIF('PIB Municipios 2018'!$F$8:$F$132,$F72,'PIB Municipios 2018'!$AE$8:$AE$132)+SUMIF('PIB Municipios 2018'!$F$8:$F$132,$F72,'PIB Municipios 2018'!$AF$8:$AF$132)+SUMIF('PIB Municipios 2018'!$F$8:$F$132,$F72,'PIB Municipios 2018'!$AJ$8:$AJ$132)+SUMIF('PIB Municipios 2018'!$F$8:$F$132,$F72,'PIB Municipios 2018'!$AM$8:$AM$132)</f>
        <v>52.867031241533745</v>
      </c>
      <c r="K72" s="74">
        <f t="shared" si="0"/>
        <v>110.38247116859981</v>
      </c>
      <c r="L72" s="220">
        <f t="shared" si="1"/>
        <v>8.5504642646335772E-4</v>
      </c>
      <c r="Z72" s="203"/>
      <c r="AA72" s="204"/>
      <c r="AB72" s="203"/>
      <c r="AC72" s="227"/>
      <c r="AD72" s="227"/>
    </row>
    <row r="73" spans="1:30" x14ac:dyDescent="0.3">
      <c r="A73" s="79" t="s">
        <v>16</v>
      </c>
      <c r="B73" s="210" t="s">
        <v>6</v>
      </c>
      <c r="C73" s="133" t="s">
        <v>57</v>
      </c>
      <c r="D73" s="213" t="s">
        <v>33</v>
      </c>
      <c r="E73" s="226" t="s">
        <v>478</v>
      </c>
      <c r="F73" s="212" t="s">
        <v>134</v>
      </c>
      <c r="G73" s="211" t="s">
        <v>260</v>
      </c>
      <c r="H73" s="74">
        <f>SUMIF('PIB Municipios 2018'!$F$8:$F$132,$F73,'PIB Municipios 2018'!$M$8:$M$132)+SUMIF('PIB Municipios 2018'!$F$8:$F$132,$F73,'PIB Municipios 2018'!$R$8:$R$132)</f>
        <v>30.286738078623774</v>
      </c>
      <c r="I73" s="74">
        <f>SUMIF('PIB Municipios 2018'!$F$8:$F$132,$F73,'PIB Municipios 2018'!$S$8:$S$132)+SUMIF('PIB Municipios 2018'!$F$8:$F$132,$F73,'PIB Municipios 2018'!$Y$8:$Y$132)</f>
        <v>28.642849678677909</v>
      </c>
      <c r="J73" s="74">
        <f>SUMIF('PIB Municipios 2018'!$F$8:$F$132,$F73,'PIB Municipios 2018'!$V$8:$V$132)+SUMIF('PIB Municipios 2018'!$F$8:$F$132,$F73,'PIB Municipios 2018'!$AB$8:$AB$132)+SUMIF('PIB Municipios 2018'!$F$8:$F$132,$F73,'PIB Municipios 2018'!$AC$8:$AC$132)+SUMIF('PIB Municipios 2018'!$F$8:$F$132,$F73,'PIB Municipios 2018'!$AD$8:$AD$132)+SUMIF('PIB Municipios 2018'!$F$8:$F$132,$F73,'PIB Municipios 2018'!$AE$8:$AE$132)+SUMIF('PIB Municipios 2018'!$F$8:$F$132,$F73,'PIB Municipios 2018'!$AF$8:$AF$132)+SUMIF('PIB Municipios 2018'!$F$8:$F$132,$F73,'PIB Municipios 2018'!$AJ$8:$AJ$132)+SUMIF('PIB Municipios 2018'!$F$8:$F$132,$F73,'PIB Municipios 2018'!$AM$8:$AM$132)</f>
        <v>185.97864929266382</v>
      </c>
      <c r="K73" s="74">
        <f t="shared" ref="K73:K132" si="2">SUM(H73:J73)</f>
        <v>244.90823704996549</v>
      </c>
      <c r="L73" s="220">
        <f t="shared" ref="L73:L132" si="3">K73/$K$133</f>
        <v>1.8971120204507939E-3</v>
      </c>
      <c r="Z73" s="203"/>
      <c r="AA73" s="204"/>
      <c r="AB73" s="203"/>
      <c r="AC73" s="227"/>
      <c r="AD73" s="227"/>
    </row>
    <row r="74" spans="1:30" x14ac:dyDescent="0.3">
      <c r="A74" s="79" t="s">
        <v>16</v>
      </c>
      <c r="B74" s="210" t="s">
        <v>6</v>
      </c>
      <c r="C74" s="133" t="s">
        <v>57</v>
      </c>
      <c r="D74" s="213" t="s">
        <v>33</v>
      </c>
      <c r="E74" s="226" t="s">
        <v>478</v>
      </c>
      <c r="F74" s="212" t="s">
        <v>135</v>
      </c>
      <c r="G74" s="211" t="s">
        <v>261</v>
      </c>
      <c r="H74" s="74">
        <f>SUMIF('PIB Municipios 2018'!$F$8:$F$132,$F74,'PIB Municipios 2018'!$M$8:$M$132)+SUMIF('PIB Municipios 2018'!$F$8:$F$132,$F74,'PIB Municipios 2018'!$R$8:$R$132)</f>
        <v>47.534895197456336</v>
      </c>
      <c r="I74" s="74">
        <f>SUMIF('PIB Municipios 2018'!$F$8:$F$132,$F74,'PIB Municipios 2018'!$S$8:$S$132)+SUMIF('PIB Municipios 2018'!$F$8:$F$132,$F74,'PIB Municipios 2018'!$Y$8:$Y$132)</f>
        <v>62.75533410386943</v>
      </c>
      <c r="J74" s="74">
        <f>SUMIF('PIB Municipios 2018'!$F$8:$F$132,$F74,'PIB Municipios 2018'!$V$8:$V$132)+SUMIF('PIB Municipios 2018'!$F$8:$F$132,$F74,'PIB Municipios 2018'!$AB$8:$AB$132)+SUMIF('PIB Municipios 2018'!$F$8:$F$132,$F74,'PIB Municipios 2018'!$AC$8:$AC$132)+SUMIF('PIB Municipios 2018'!$F$8:$F$132,$F74,'PIB Municipios 2018'!$AD$8:$AD$132)+SUMIF('PIB Municipios 2018'!$F$8:$F$132,$F74,'PIB Municipios 2018'!$AE$8:$AE$132)+SUMIF('PIB Municipios 2018'!$F$8:$F$132,$F74,'PIB Municipios 2018'!$AF$8:$AF$132)+SUMIF('PIB Municipios 2018'!$F$8:$F$132,$F74,'PIB Municipios 2018'!$AJ$8:$AJ$132)+SUMIF('PIB Municipios 2018'!$F$8:$F$132,$F74,'PIB Municipios 2018'!$AM$8:$AM$132)</f>
        <v>313.00170350573467</v>
      </c>
      <c r="K74" s="74">
        <f t="shared" si="2"/>
        <v>423.29193280706045</v>
      </c>
      <c r="L74" s="220">
        <f t="shared" si="3"/>
        <v>3.278910597540628E-3</v>
      </c>
      <c r="Z74" s="203"/>
      <c r="AA74" s="204"/>
      <c r="AB74" s="203"/>
      <c r="AC74" s="227"/>
      <c r="AD74" s="227"/>
    </row>
    <row r="75" spans="1:30" x14ac:dyDescent="0.3">
      <c r="A75" s="79" t="s">
        <v>16</v>
      </c>
      <c r="B75" s="210" t="s">
        <v>6</v>
      </c>
      <c r="C75" s="133" t="s">
        <v>57</v>
      </c>
      <c r="D75" s="213" t="s">
        <v>33</v>
      </c>
      <c r="E75" s="226" t="s">
        <v>478</v>
      </c>
      <c r="F75" s="212" t="s">
        <v>136</v>
      </c>
      <c r="G75" s="211" t="s">
        <v>262</v>
      </c>
      <c r="H75" s="74">
        <f>SUMIF('PIB Municipios 2018'!$F$8:$F$132,$F75,'PIB Municipios 2018'!$M$8:$M$132)+SUMIF('PIB Municipios 2018'!$F$8:$F$132,$F75,'PIB Municipios 2018'!$R$8:$R$132)</f>
        <v>31.320791667011967</v>
      </c>
      <c r="I75" s="74">
        <f>SUMIF('PIB Municipios 2018'!$F$8:$F$132,$F75,'PIB Municipios 2018'!$S$8:$S$132)+SUMIF('PIB Municipios 2018'!$F$8:$F$132,$F75,'PIB Municipios 2018'!$Y$8:$Y$132)</f>
        <v>11.265092911595726</v>
      </c>
      <c r="J75" s="74">
        <f>SUMIF('PIB Municipios 2018'!$F$8:$F$132,$F75,'PIB Municipios 2018'!$V$8:$V$132)+SUMIF('PIB Municipios 2018'!$F$8:$F$132,$F75,'PIB Municipios 2018'!$AB$8:$AB$132)+SUMIF('PIB Municipios 2018'!$F$8:$F$132,$F75,'PIB Municipios 2018'!$AC$8:$AC$132)+SUMIF('PIB Municipios 2018'!$F$8:$F$132,$F75,'PIB Municipios 2018'!$AD$8:$AD$132)+SUMIF('PIB Municipios 2018'!$F$8:$F$132,$F75,'PIB Municipios 2018'!$AE$8:$AE$132)+SUMIF('PIB Municipios 2018'!$F$8:$F$132,$F75,'PIB Municipios 2018'!$AF$8:$AF$132)+SUMIF('PIB Municipios 2018'!$F$8:$F$132,$F75,'PIB Municipios 2018'!$AJ$8:$AJ$132)+SUMIF('PIB Municipios 2018'!$F$8:$F$132,$F75,'PIB Municipios 2018'!$AM$8:$AM$132)</f>
        <v>140.36207498652445</v>
      </c>
      <c r="K75" s="74">
        <f t="shared" si="2"/>
        <v>182.94795956513212</v>
      </c>
      <c r="L75" s="220">
        <f t="shared" si="3"/>
        <v>1.4171543488639344E-3</v>
      </c>
      <c r="Z75" s="203"/>
      <c r="AA75" s="204"/>
      <c r="AB75" s="203"/>
      <c r="AC75" s="227"/>
      <c r="AD75" s="227"/>
    </row>
    <row r="76" spans="1:30" x14ac:dyDescent="0.3">
      <c r="A76" s="77" t="s">
        <v>17</v>
      </c>
      <c r="B76" s="210" t="s">
        <v>7</v>
      </c>
      <c r="C76" s="132" t="s">
        <v>58</v>
      </c>
      <c r="D76" s="213" t="s">
        <v>34</v>
      </c>
      <c r="E76" s="226" t="s">
        <v>478</v>
      </c>
      <c r="F76" s="212" t="s">
        <v>137</v>
      </c>
      <c r="G76" s="211" t="s">
        <v>263</v>
      </c>
      <c r="H76" s="74">
        <f>SUMIF('PIB Municipios 2018'!$F$8:$F$132,$F76,'PIB Municipios 2018'!$M$8:$M$132)+SUMIF('PIB Municipios 2018'!$F$8:$F$132,$F76,'PIB Municipios 2018'!$R$8:$R$132)</f>
        <v>120.20290369606809</v>
      </c>
      <c r="I76" s="74">
        <f>SUMIF('PIB Municipios 2018'!$F$8:$F$132,$F76,'PIB Municipios 2018'!$S$8:$S$132)+SUMIF('PIB Municipios 2018'!$F$8:$F$132,$F76,'PIB Municipios 2018'!$Y$8:$Y$132)</f>
        <v>39.241576207509226</v>
      </c>
      <c r="J76" s="74">
        <f>SUMIF('PIB Municipios 2018'!$F$8:$F$132,$F76,'PIB Municipios 2018'!$V$8:$V$132)+SUMIF('PIB Municipios 2018'!$F$8:$F$132,$F76,'PIB Municipios 2018'!$AB$8:$AB$132)+SUMIF('PIB Municipios 2018'!$F$8:$F$132,$F76,'PIB Municipios 2018'!$AC$8:$AC$132)+SUMIF('PIB Municipios 2018'!$F$8:$F$132,$F76,'PIB Municipios 2018'!$AD$8:$AD$132)+SUMIF('PIB Municipios 2018'!$F$8:$F$132,$F76,'PIB Municipios 2018'!$AE$8:$AE$132)+SUMIF('PIB Municipios 2018'!$F$8:$F$132,$F76,'PIB Municipios 2018'!$AF$8:$AF$132)+SUMIF('PIB Municipios 2018'!$F$8:$F$132,$F76,'PIB Municipios 2018'!$AJ$8:$AJ$132)+SUMIF('PIB Municipios 2018'!$F$8:$F$132,$F76,'PIB Municipios 2018'!$AM$8:$AM$132)</f>
        <v>144.95221124830272</v>
      </c>
      <c r="K76" s="74">
        <f t="shared" si="2"/>
        <v>304.39669115188002</v>
      </c>
      <c r="L76" s="220">
        <f t="shared" si="3"/>
        <v>2.3579224150466799E-3</v>
      </c>
      <c r="Z76" s="203"/>
      <c r="AA76" s="204"/>
      <c r="AB76" s="203"/>
      <c r="AC76" s="227"/>
      <c r="AD76" s="227"/>
    </row>
    <row r="77" spans="1:30" x14ac:dyDescent="0.3">
      <c r="A77" s="77" t="s">
        <v>17</v>
      </c>
      <c r="B77" s="210" t="s">
        <v>7</v>
      </c>
      <c r="C77" s="132" t="s">
        <v>58</v>
      </c>
      <c r="D77" s="213" t="s">
        <v>34</v>
      </c>
      <c r="E77" s="226" t="s">
        <v>481</v>
      </c>
      <c r="F77" s="212" t="s">
        <v>138</v>
      </c>
      <c r="G77" s="211" t="s">
        <v>264</v>
      </c>
      <c r="H77" s="74">
        <f>SUMIF('PIB Municipios 2018'!$F$8:$F$132,$F77,'PIB Municipios 2018'!$M$8:$M$132)+SUMIF('PIB Municipios 2018'!$F$8:$F$132,$F77,'PIB Municipios 2018'!$R$8:$R$132)</f>
        <v>31.830950497516966</v>
      </c>
      <c r="I77" s="74">
        <f>SUMIF('PIB Municipios 2018'!$F$8:$F$132,$F77,'PIB Municipios 2018'!$S$8:$S$132)+SUMIF('PIB Municipios 2018'!$F$8:$F$132,$F77,'PIB Municipios 2018'!$Y$8:$Y$132)</f>
        <v>9.7024578969984621</v>
      </c>
      <c r="J77" s="74">
        <f>SUMIF('PIB Municipios 2018'!$F$8:$F$132,$F77,'PIB Municipios 2018'!$V$8:$V$132)+SUMIF('PIB Municipios 2018'!$F$8:$F$132,$F77,'PIB Municipios 2018'!$AB$8:$AB$132)+SUMIF('PIB Municipios 2018'!$F$8:$F$132,$F77,'PIB Municipios 2018'!$AC$8:$AC$132)+SUMIF('PIB Municipios 2018'!$F$8:$F$132,$F77,'PIB Municipios 2018'!$AD$8:$AD$132)+SUMIF('PIB Municipios 2018'!$F$8:$F$132,$F77,'PIB Municipios 2018'!$AE$8:$AE$132)+SUMIF('PIB Municipios 2018'!$F$8:$F$132,$F77,'PIB Municipios 2018'!$AF$8:$AF$132)+SUMIF('PIB Municipios 2018'!$F$8:$F$132,$F77,'PIB Municipios 2018'!$AJ$8:$AJ$132)+SUMIF('PIB Municipios 2018'!$F$8:$F$132,$F77,'PIB Municipios 2018'!$AM$8:$AM$132)</f>
        <v>50.704582137584907</v>
      </c>
      <c r="K77" s="74">
        <f t="shared" si="2"/>
        <v>92.237990532100326</v>
      </c>
      <c r="L77" s="220">
        <f t="shared" si="3"/>
        <v>7.1449536646239439E-4</v>
      </c>
      <c r="Z77" s="203"/>
      <c r="AA77" s="204"/>
      <c r="AB77" s="203"/>
      <c r="AC77" s="227"/>
      <c r="AD77" s="227"/>
    </row>
    <row r="78" spans="1:30" x14ac:dyDescent="0.3">
      <c r="A78" s="77" t="s">
        <v>17</v>
      </c>
      <c r="B78" s="210" t="s">
        <v>7</v>
      </c>
      <c r="C78" s="132" t="s">
        <v>58</v>
      </c>
      <c r="D78" s="213" t="s">
        <v>34</v>
      </c>
      <c r="E78" s="226" t="s">
        <v>481</v>
      </c>
      <c r="F78" s="212" t="s">
        <v>139</v>
      </c>
      <c r="G78" s="211" t="s">
        <v>265</v>
      </c>
      <c r="H78" s="74">
        <f>SUMIF('PIB Municipios 2018'!$F$8:$F$132,$F78,'PIB Municipios 2018'!$M$8:$M$132)+SUMIF('PIB Municipios 2018'!$F$8:$F$132,$F78,'PIB Municipios 2018'!$R$8:$R$132)</f>
        <v>41.47758268742831</v>
      </c>
      <c r="I78" s="74">
        <f>SUMIF('PIB Municipios 2018'!$F$8:$F$132,$F78,'PIB Municipios 2018'!$S$8:$S$132)+SUMIF('PIB Municipios 2018'!$F$8:$F$132,$F78,'PIB Municipios 2018'!$Y$8:$Y$132)</f>
        <v>31.236538860700236</v>
      </c>
      <c r="J78" s="74">
        <f>SUMIF('PIB Municipios 2018'!$F$8:$F$132,$F78,'PIB Municipios 2018'!$V$8:$V$132)+SUMIF('PIB Municipios 2018'!$F$8:$F$132,$F78,'PIB Municipios 2018'!$AB$8:$AB$132)+SUMIF('PIB Municipios 2018'!$F$8:$F$132,$F78,'PIB Municipios 2018'!$AC$8:$AC$132)+SUMIF('PIB Municipios 2018'!$F$8:$F$132,$F78,'PIB Municipios 2018'!$AD$8:$AD$132)+SUMIF('PIB Municipios 2018'!$F$8:$F$132,$F78,'PIB Municipios 2018'!$AE$8:$AE$132)+SUMIF('PIB Municipios 2018'!$F$8:$F$132,$F78,'PIB Municipios 2018'!$AF$8:$AF$132)+SUMIF('PIB Municipios 2018'!$F$8:$F$132,$F78,'PIB Municipios 2018'!$AJ$8:$AJ$132)+SUMIF('PIB Municipios 2018'!$F$8:$F$132,$F78,'PIB Municipios 2018'!$AM$8:$AM$132)</f>
        <v>63.073224147639792</v>
      </c>
      <c r="K78" s="74">
        <f t="shared" si="2"/>
        <v>135.78734569576835</v>
      </c>
      <c r="L78" s="220">
        <f t="shared" si="3"/>
        <v>1.0518380632987608E-3</v>
      </c>
      <c r="Z78" s="203"/>
      <c r="AA78" s="204"/>
      <c r="AB78" s="203"/>
      <c r="AC78" s="227"/>
      <c r="AD78" s="227"/>
    </row>
    <row r="79" spans="1:30" x14ac:dyDescent="0.3">
      <c r="A79" s="77" t="s">
        <v>17</v>
      </c>
      <c r="B79" s="210" t="s">
        <v>7</v>
      </c>
      <c r="C79" s="132" t="s">
        <v>58</v>
      </c>
      <c r="D79" s="213" t="s">
        <v>34</v>
      </c>
      <c r="E79" s="226" t="s">
        <v>481</v>
      </c>
      <c r="F79" s="212" t="s">
        <v>140</v>
      </c>
      <c r="G79" s="211" t="s">
        <v>266</v>
      </c>
      <c r="H79" s="74">
        <f>SUMIF('PIB Municipios 2018'!$F$8:$F$132,$F79,'PIB Municipios 2018'!$M$8:$M$132)+SUMIF('PIB Municipios 2018'!$F$8:$F$132,$F79,'PIB Municipios 2018'!$R$8:$R$132)</f>
        <v>197.82071759280777</v>
      </c>
      <c r="I79" s="74">
        <f>SUMIF('PIB Municipios 2018'!$F$8:$F$132,$F79,'PIB Municipios 2018'!$S$8:$S$132)+SUMIF('PIB Municipios 2018'!$F$8:$F$132,$F79,'PIB Municipios 2018'!$Y$8:$Y$132)</f>
        <v>310.15846308008537</v>
      </c>
      <c r="J79" s="74">
        <f>SUMIF('PIB Municipios 2018'!$F$8:$F$132,$F79,'PIB Municipios 2018'!$V$8:$V$132)+SUMIF('PIB Municipios 2018'!$F$8:$F$132,$F79,'PIB Municipios 2018'!$AB$8:$AB$132)+SUMIF('PIB Municipios 2018'!$F$8:$F$132,$F79,'PIB Municipios 2018'!$AC$8:$AC$132)+SUMIF('PIB Municipios 2018'!$F$8:$F$132,$F79,'PIB Municipios 2018'!$AD$8:$AD$132)+SUMIF('PIB Municipios 2018'!$F$8:$F$132,$F79,'PIB Municipios 2018'!$AE$8:$AE$132)+SUMIF('PIB Municipios 2018'!$F$8:$F$132,$F79,'PIB Municipios 2018'!$AF$8:$AF$132)+SUMIF('PIB Municipios 2018'!$F$8:$F$132,$F79,'PIB Municipios 2018'!$AJ$8:$AJ$132)+SUMIF('PIB Municipios 2018'!$F$8:$F$132,$F79,'PIB Municipios 2018'!$AM$8:$AM$132)</f>
        <v>348.13422000361555</v>
      </c>
      <c r="K79" s="74">
        <f t="shared" si="2"/>
        <v>856.11340067650872</v>
      </c>
      <c r="L79" s="220">
        <f t="shared" si="3"/>
        <v>6.6316390287888046E-3</v>
      </c>
      <c r="Z79" s="203"/>
      <c r="AA79" s="204"/>
      <c r="AB79" s="203"/>
      <c r="AC79" s="227"/>
      <c r="AD79" s="227"/>
    </row>
    <row r="80" spans="1:30" x14ac:dyDescent="0.3">
      <c r="A80" s="77" t="s">
        <v>17</v>
      </c>
      <c r="B80" s="210" t="s">
        <v>7</v>
      </c>
      <c r="C80" s="132" t="s">
        <v>59</v>
      </c>
      <c r="D80" s="213" t="s">
        <v>35</v>
      </c>
      <c r="E80" s="226" t="s">
        <v>482</v>
      </c>
      <c r="F80" s="212" t="s">
        <v>141</v>
      </c>
      <c r="G80" s="211" t="s">
        <v>267</v>
      </c>
      <c r="H80" s="74">
        <f>SUMIF('PIB Municipios 2018'!$F$8:$F$132,$F80,'PIB Municipios 2018'!$M$8:$M$132)+SUMIF('PIB Municipios 2018'!$F$8:$F$132,$F80,'PIB Municipios 2018'!$R$8:$R$132)</f>
        <v>15.969154413463686</v>
      </c>
      <c r="I80" s="74">
        <f>SUMIF('PIB Municipios 2018'!$F$8:$F$132,$F80,'PIB Municipios 2018'!$S$8:$S$132)+SUMIF('PIB Municipios 2018'!$F$8:$F$132,$F80,'PIB Municipios 2018'!$Y$8:$Y$132)</f>
        <v>11.542877135926625</v>
      </c>
      <c r="J80" s="74">
        <f>SUMIF('PIB Municipios 2018'!$F$8:$F$132,$F80,'PIB Municipios 2018'!$V$8:$V$132)+SUMIF('PIB Municipios 2018'!$F$8:$F$132,$F80,'PIB Municipios 2018'!$AB$8:$AB$132)+SUMIF('PIB Municipios 2018'!$F$8:$F$132,$F80,'PIB Municipios 2018'!$AC$8:$AC$132)+SUMIF('PIB Municipios 2018'!$F$8:$F$132,$F80,'PIB Municipios 2018'!$AD$8:$AD$132)+SUMIF('PIB Municipios 2018'!$F$8:$F$132,$F80,'PIB Municipios 2018'!$AE$8:$AE$132)+SUMIF('PIB Municipios 2018'!$F$8:$F$132,$F80,'PIB Municipios 2018'!$AF$8:$AF$132)+SUMIF('PIB Municipios 2018'!$F$8:$F$132,$F80,'PIB Municipios 2018'!$AJ$8:$AJ$132)+SUMIF('PIB Municipios 2018'!$F$8:$F$132,$F80,'PIB Municipios 2018'!$AM$8:$AM$132)</f>
        <v>39.537531979757496</v>
      </c>
      <c r="K80" s="74">
        <f t="shared" si="2"/>
        <v>67.049563529147804</v>
      </c>
      <c r="L80" s="220">
        <f t="shared" si="3"/>
        <v>5.1938037882806837E-4</v>
      </c>
      <c r="Z80" s="203"/>
      <c r="AA80" s="204"/>
      <c r="AB80" s="203"/>
      <c r="AC80" s="227"/>
      <c r="AD80" s="227"/>
    </row>
    <row r="81" spans="1:30" x14ac:dyDescent="0.3">
      <c r="A81" s="77" t="s">
        <v>17</v>
      </c>
      <c r="B81" s="210" t="s">
        <v>7</v>
      </c>
      <c r="C81" s="132" t="s">
        <v>59</v>
      </c>
      <c r="D81" s="213" t="s">
        <v>35</v>
      </c>
      <c r="E81" s="226" t="s">
        <v>482</v>
      </c>
      <c r="F81" s="212" t="s">
        <v>142</v>
      </c>
      <c r="G81" s="211" t="s">
        <v>268</v>
      </c>
      <c r="H81" s="74">
        <f>SUMIF('PIB Municipios 2018'!$F$8:$F$132,$F81,'PIB Municipios 2018'!$M$8:$M$132)+SUMIF('PIB Municipios 2018'!$F$8:$F$132,$F81,'PIB Municipios 2018'!$R$8:$R$132)</f>
        <v>12.560156008083112</v>
      </c>
      <c r="I81" s="74">
        <f>SUMIF('PIB Municipios 2018'!$F$8:$F$132,$F81,'PIB Municipios 2018'!$S$8:$S$132)+SUMIF('PIB Municipios 2018'!$F$8:$F$132,$F81,'PIB Municipios 2018'!$Y$8:$Y$132)</f>
        <v>16.534282713882018</v>
      </c>
      <c r="J81" s="74">
        <f>SUMIF('PIB Municipios 2018'!$F$8:$F$132,$F81,'PIB Municipios 2018'!$V$8:$V$132)+SUMIF('PIB Municipios 2018'!$F$8:$F$132,$F81,'PIB Municipios 2018'!$AB$8:$AB$132)+SUMIF('PIB Municipios 2018'!$F$8:$F$132,$F81,'PIB Municipios 2018'!$AC$8:$AC$132)+SUMIF('PIB Municipios 2018'!$F$8:$F$132,$F81,'PIB Municipios 2018'!$AD$8:$AD$132)+SUMIF('PIB Municipios 2018'!$F$8:$F$132,$F81,'PIB Municipios 2018'!$AE$8:$AE$132)+SUMIF('PIB Municipios 2018'!$F$8:$F$132,$F81,'PIB Municipios 2018'!$AF$8:$AF$132)+SUMIF('PIB Municipios 2018'!$F$8:$F$132,$F81,'PIB Municipios 2018'!$AJ$8:$AJ$132)+SUMIF('PIB Municipios 2018'!$F$8:$F$132,$F81,'PIB Municipios 2018'!$AM$8:$AM$132)</f>
        <v>34.675196095054929</v>
      </c>
      <c r="K81" s="74">
        <f t="shared" si="2"/>
        <v>63.769634817020062</v>
      </c>
      <c r="L81" s="220">
        <f t="shared" si="3"/>
        <v>4.9397334368318779E-4</v>
      </c>
      <c r="Z81" s="203"/>
      <c r="AA81" s="204"/>
      <c r="AB81" s="203"/>
      <c r="AC81" s="227"/>
      <c r="AD81" s="227"/>
    </row>
    <row r="82" spans="1:30" x14ac:dyDescent="0.3">
      <c r="A82" s="77" t="s">
        <v>17</v>
      </c>
      <c r="B82" s="210" t="s">
        <v>7</v>
      </c>
      <c r="C82" s="132" t="s">
        <v>59</v>
      </c>
      <c r="D82" s="213" t="s">
        <v>35</v>
      </c>
      <c r="E82" s="226" t="s">
        <v>482</v>
      </c>
      <c r="F82" s="212" t="s">
        <v>143</v>
      </c>
      <c r="G82" s="211" t="s">
        <v>269</v>
      </c>
      <c r="H82" s="74">
        <f>SUMIF('PIB Municipios 2018'!$F$8:$F$132,$F82,'PIB Municipios 2018'!$M$8:$M$132)+SUMIF('PIB Municipios 2018'!$F$8:$F$132,$F82,'PIB Municipios 2018'!$R$8:$R$132)</f>
        <v>143.92339833924186</v>
      </c>
      <c r="I82" s="74">
        <f>SUMIF('PIB Municipios 2018'!$F$8:$F$132,$F82,'PIB Municipios 2018'!$S$8:$S$132)+SUMIF('PIB Municipios 2018'!$F$8:$F$132,$F82,'PIB Municipios 2018'!$Y$8:$Y$132)</f>
        <v>37.000652008208633</v>
      </c>
      <c r="J82" s="74">
        <f>SUMIF('PIB Municipios 2018'!$F$8:$F$132,$F82,'PIB Municipios 2018'!$V$8:$V$132)+SUMIF('PIB Municipios 2018'!$F$8:$F$132,$F82,'PIB Municipios 2018'!$AB$8:$AB$132)+SUMIF('PIB Municipios 2018'!$F$8:$F$132,$F82,'PIB Municipios 2018'!$AC$8:$AC$132)+SUMIF('PIB Municipios 2018'!$F$8:$F$132,$F82,'PIB Municipios 2018'!$AD$8:$AD$132)+SUMIF('PIB Municipios 2018'!$F$8:$F$132,$F82,'PIB Municipios 2018'!$AE$8:$AE$132)+SUMIF('PIB Municipios 2018'!$F$8:$F$132,$F82,'PIB Municipios 2018'!$AF$8:$AF$132)+SUMIF('PIB Municipios 2018'!$F$8:$F$132,$F82,'PIB Municipios 2018'!$AJ$8:$AJ$132)+SUMIF('PIB Municipios 2018'!$F$8:$F$132,$F82,'PIB Municipios 2018'!$AM$8:$AM$132)</f>
        <v>171.48561700228399</v>
      </c>
      <c r="K82" s="74">
        <f t="shared" si="2"/>
        <v>352.40966734973449</v>
      </c>
      <c r="L82" s="220">
        <f t="shared" si="3"/>
        <v>2.7298412830265447E-3</v>
      </c>
      <c r="Z82" s="203"/>
      <c r="AA82" s="204"/>
      <c r="AB82" s="203"/>
      <c r="AC82" s="227"/>
      <c r="AD82" s="227"/>
    </row>
    <row r="83" spans="1:30" x14ac:dyDescent="0.3">
      <c r="A83" s="77" t="s">
        <v>17</v>
      </c>
      <c r="B83" s="210" t="s">
        <v>7</v>
      </c>
      <c r="C83" s="132" t="s">
        <v>59</v>
      </c>
      <c r="D83" s="213" t="s">
        <v>35</v>
      </c>
      <c r="E83" s="226" t="s">
        <v>482</v>
      </c>
      <c r="F83" s="212" t="s">
        <v>144</v>
      </c>
      <c r="G83" s="211" t="s">
        <v>270</v>
      </c>
      <c r="H83" s="74">
        <f>SUMIF('PIB Municipios 2018'!$F$8:$F$132,$F83,'PIB Municipios 2018'!$M$8:$M$132)+SUMIF('PIB Municipios 2018'!$F$8:$F$132,$F83,'PIB Municipios 2018'!$R$8:$R$132)</f>
        <v>2.2944392459334608</v>
      </c>
      <c r="I83" s="74">
        <f>SUMIF('PIB Municipios 2018'!$F$8:$F$132,$F83,'PIB Municipios 2018'!$S$8:$S$132)+SUMIF('PIB Municipios 2018'!$F$8:$F$132,$F83,'PIB Municipios 2018'!$Y$8:$Y$132)</f>
        <v>33.138109647201972</v>
      </c>
      <c r="J83" s="74">
        <f>SUMIF('PIB Municipios 2018'!$F$8:$F$132,$F83,'PIB Municipios 2018'!$V$8:$V$132)+SUMIF('PIB Municipios 2018'!$F$8:$F$132,$F83,'PIB Municipios 2018'!$AB$8:$AB$132)+SUMIF('PIB Municipios 2018'!$F$8:$F$132,$F83,'PIB Municipios 2018'!$AC$8:$AC$132)+SUMIF('PIB Municipios 2018'!$F$8:$F$132,$F83,'PIB Municipios 2018'!$AD$8:$AD$132)+SUMIF('PIB Municipios 2018'!$F$8:$F$132,$F83,'PIB Municipios 2018'!$AE$8:$AE$132)+SUMIF('PIB Municipios 2018'!$F$8:$F$132,$F83,'PIB Municipios 2018'!$AF$8:$AF$132)+SUMIF('PIB Municipios 2018'!$F$8:$F$132,$F83,'PIB Municipios 2018'!$AJ$8:$AJ$132)+SUMIF('PIB Municipios 2018'!$F$8:$F$132,$F83,'PIB Municipios 2018'!$AM$8:$AM$132)</f>
        <v>102.9288173657927</v>
      </c>
      <c r="K83" s="74">
        <f t="shared" si="2"/>
        <v>138.36136625892811</v>
      </c>
      <c r="L83" s="220">
        <f t="shared" si="3"/>
        <v>1.0717769816874537E-3</v>
      </c>
      <c r="Z83" s="203"/>
      <c r="AA83" s="204"/>
      <c r="AB83" s="203"/>
      <c r="AC83" s="227"/>
      <c r="AD83" s="227"/>
    </row>
    <row r="84" spans="1:30" x14ac:dyDescent="0.3">
      <c r="A84" s="77" t="s">
        <v>17</v>
      </c>
      <c r="B84" s="210" t="s">
        <v>7</v>
      </c>
      <c r="C84" s="132" t="s">
        <v>59</v>
      </c>
      <c r="D84" s="213" t="s">
        <v>35</v>
      </c>
      <c r="E84" s="226" t="s">
        <v>482</v>
      </c>
      <c r="F84" s="212" t="s">
        <v>145</v>
      </c>
      <c r="G84" s="211" t="s">
        <v>271</v>
      </c>
      <c r="H84" s="74">
        <f>SUMIF('PIB Municipios 2018'!$F$8:$F$132,$F84,'PIB Municipios 2018'!$M$8:$M$132)+SUMIF('PIB Municipios 2018'!$F$8:$F$132,$F84,'PIB Municipios 2018'!$R$8:$R$132)</f>
        <v>15.100545140409766</v>
      </c>
      <c r="I84" s="74">
        <f>SUMIF('PIB Municipios 2018'!$F$8:$F$132,$F84,'PIB Municipios 2018'!$S$8:$S$132)+SUMIF('PIB Municipios 2018'!$F$8:$F$132,$F84,'PIB Municipios 2018'!$Y$8:$Y$132)</f>
        <v>21.254395141770566</v>
      </c>
      <c r="J84" s="74">
        <f>SUMIF('PIB Municipios 2018'!$F$8:$F$132,$F84,'PIB Municipios 2018'!$V$8:$V$132)+SUMIF('PIB Municipios 2018'!$F$8:$F$132,$F84,'PIB Municipios 2018'!$AB$8:$AB$132)+SUMIF('PIB Municipios 2018'!$F$8:$F$132,$F84,'PIB Municipios 2018'!$AC$8:$AC$132)+SUMIF('PIB Municipios 2018'!$F$8:$F$132,$F84,'PIB Municipios 2018'!$AD$8:$AD$132)+SUMIF('PIB Municipios 2018'!$F$8:$F$132,$F84,'PIB Municipios 2018'!$AE$8:$AE$132)+SUMIF('PIB Municipios 2018'!$F$8:$F$132,$F84,'PIB Municipios 2018'!$AF$8:$AF$132)+SUMIF('PIB Municipios 2018'!$F$8:$F$132,$F84,'PIB Municipios 2018'!$AJ$8:$AJ$132)+SUMIF('PIB Municipios 2018'!$F$8:$F$132,$F84,'PIB Municipios 2018'!$AM$8:$AM$132)</f>
        <v>83.13350624947519</v>
      </c>
      <c r="K84" s="74">
        <f t="shared" si="2"/>
        <v>119.48844653165551</v>
      </c>
      <c r="L84" s="220">
        <f t="shared" si="3"/>
        <v>9.2558327539611672E-4</v>
      </c>
      <c r="Z84" s="203"/>
      <c r="AA84" s="204"/>
      <c r="AB84" s="203"/>
      <c r="AC84" s="227"/>
      <c r="AD84" s="227"/>
    </row>
    <row r="85" spans="1:30" x14ac:dyDescent="0.3">
      <c r="A85" s="77" t="s">
        <v>17</v>
      </c>
      <c r="B85" s="210" t="s">
        <v>7</v>
      </c>
      <c r="C85" s="132" t="s">
        <v>59</v>
      </c>
      <c r="D85" s="213" t="s">
        <v>35</v>
      </c>
      <c r="E85" s="226" t="s">
        <v>482</v>
      </c>
      <c r="F85" s="212" t="s">
        <v>146</v>
      </c>
      <c r="G85" s="211" t="s">
        <v>272</v>
      </c>
      <c r="H85" s="74">
        <f>SUMIF('PIB Municipios 2018'!$F$8:$F$132,$F85,'PIB Municipios 2018'!$M$8:$M$132)+SUMIF('PIB Municipios 2018'!$F$8:$F$132,$F85,'PIB Municipios 2018'!$R$8:$R$132)</f>
        <v>48.633753770875487</v>
      </c>
      <c r="I85" s="74">
        <f>SUMIF('PIB Municipios 2018'!$F$8:$F$132,$F85,'PIB Municipios 2018'!$S$8:$S$132)+SUMIF('PIB Municipios 2018'!$F$8:$F$132,$F85,'PIB Municipios 2018'!$Y$8:$Y$132)</f>
        <v>17.599236006618835</v>
      </c>
      <c r="J85" s="74">
        <f>SUMIF('PIB Municipios 2018'!$F$8:$F$132,$F85,'PIB Municipios 2018'!$V$8:$V$132)+SUMIF('PIB Municipios 2018'!$F$8:$F$132,$F85,'PIB Municipios 2018'!$AB$8:$AB$132)+SUMIF('PIB Municipios 2018'!$F$8:$F$132,$F85,'PIB Municipios 2018'!$AC$8:$AC$132)+SUMIF('PIB Municipios 2018'!$F$8:$F$132,$F85,'PIB Municipios 2018'!$AD$8:$AD$132)+SUMIF('PIB Municipios 2018'!$F$8:$F$132,$F85,'PIB Municipios 2018'!$AE$8:$AE$132)+SUMIF('PIB Municipios 2018'!$F$8:$F$132,$F85,'PIB Municipios 2018'!$AF$8:$AF$132)+SUMIF('PIB Municipios 2018'!$F$8:$F$132,$F85,'PIB Municipios 2018'!$AJ$8:$AJ$132)+SUMIF('PIB Municipios 2018'!$F$8:$F$132,$F85,'PIB Municipios 2018'!$AM$8:$AM$132)</f>
        <v>981.66332683742223</v>
      </c>
      <c r="K85" s="74">
        <f t="shared" si="2"/>
        <v>1047.8963166149165</v>
      </c>
      <c r="L85" s="220">
        <f t="shared" si="3"/>
        <v>8.1172308550434245E-3</v>
      </c>
      <c r="Z85" s="203"/>
      <c r="AA85" s="204"/>
      <c r="AB85" s="203"/>
      <c r="AC85" s="227"/>
      <c r="AD85" s="227"/>
    </row>
    <row r="86" spans="1:30" x14ac:dyDescent="0.3">
      <c r="A86" s="77" t="s">
        <v>17</v>
      </c>
      <c r="B86" s="210" t="s">
        <v>7</v>
      </c>
      <c r="C86" s="132" t="s">
        <v>59</v>
      </c>
      <c r="D86" s="213" t="s">
        <v>35</v>
      </c>
      <c r="E86" s="226" t="s">
        <v>482</v>
      </c>
      <c r="F86" s="212" t="s">
        <v>147</v>
      </c>
      <c r="G86" s="211" t="s">
        <v>273</v>
      </c>
      <c r="H86" s="74">
        <f>SUMIF('PIB Municipios 2018'!$F$8:$F$132,$F86,'PIB Municipios 2018'!$M$8:$M$132)+SUMIF('PIB Municipios 2018'!$F$8:$F$132,$F86,'PIB Municipios 2018'!$R$8:$R$132)</f>
        <v>13.527676770851784</v>
      </c>
      <c r="I86" s="74">
        <f>SUMIF('PIB Municipios 2018'!$F$8:$F$132,$F86,'PIB Municipios 2018'!$S$8:$S$132)+SUMIF('PIB Municipios 2018'!$F$8:$F$132,$F86,'PIB Municipios 2018'!$Y$8:$Y$132)</f>
        <v>29.20560904351564</v>
      </c>
      <c r="J86" s="74">
        <f>SUMIF('PIB Municipios 2018'!$F$8:$F$132,$F86,'PIB Municipios 2018'!$V$8:$V$132)+SUMIF('PIB Municipios 2018'!$F$8:$F$132,$F86,'PIB Municipios 2018'!$AB$8:$AB$132)+SUMIF('PIB Municipios 2018'!$F$8:$F$132,$F86,'PIB Municipios 2018'!$AC$8:$AC$132)+SUMIF('PIB Municipios 2018'!$F$8:$F$132,$F86,'PIB Municipios 2018'!$AD$8:$AD$132)+SUMIF('PIB Municipios 2018'!$F$8:$F$132,$F86,'PIB Municipios 2018'!$AE$8:$AE$132)+SUMIF('PIB Municipios 2018'!$F$8:$F$132,$F86,'PIB Municipios 2018'!$AF$8:$AF$132)+SUMIF('PIB Municipios 2018'!$F$8:$F$132,$F86,'PIB Municipios 2018'!$AJ$8:$AJ$132)+SUMIF('PIB Municipios 2018'!$F$8:$F$132,$F86,'PIB Municipios 2018'!$AM$8:$AM$132)</f>
        <v>402.71039036408212</v>
      </c>
      <c r="K86" s="74">
        <f t="shared" si="2"/>
        <v>445.44367617844955</v>
      </c>
      <c r="L86" s="220">
        <f t="shared" si="3"/>
        <v>3.4505027788817146E-3</v>
      </c>
      <c r="Z86" s="203"/>
      <c r="AA86" s="204"/>
      <c r="AB86" s="203"/>
      <c r="AC86" s="227"/>
      <c r="AD86" s="227"/>
    </row>
    <row r="87" spans="1:30" x14ac:dyDescent="0.3">
      <c r="A87" s="77" t="s">
        <v>17</v>
      </c>
      <c r="B87" s="210" t="s">
        <v>7</v>
      </c>
      <c r="C87" s="132" t="s">
        <v>60</v>
      </c>
      <c r="D87" s="213" t="s">
        <v>36</v>
      </c>
      <c r="E87" s="226" t="s">
        <v>482</v>
      </c>
      <c r="F87" s="212" t="s">
        <v>148</v>
      </c>
      <c r="G87" s="211" t="s">
        <v>274</v>
      </c>
      <c r="H87" s="74">
        <f>SUMIF('PIB Municipios 2018'!$F$8:$F$132,$F87,'PIB Municipios 2018'!$M$8:$M$132)+SUMIF('PIB Municipios 2018'!$F$8:$F$132,$F87,'PIB Municipios 2018'!$R$8:$R$132)</f>
        <v>23.677379141081346</v>
      </c>
      <c r="I87" s="74">
        <f>SUMIF('PIB Municipios 2018'!$F$8:$F$132,$F87,'PIB Municipios 2018'!$S$8:$S$132)+SUMIF('PIB Municipios 2018'!$F$8:$F$132,$F87,'PIB Municipios 2018'!$Y$8:$Y$132)</f>
        <v>40.171951297457092</v>
      </c>
      <c r="J87" s="74">
        <f>SUMIF('PIB Municipios 2018'!$F$8:$F$132,$F87,'PIB Municipios 2018'!$V$8:$V$132)+SUMIF('PIB Municipios 2018'!$F$8:$F$132,$F87,'PIB Municipios 2018'!$AB$8:$AB$132)+SUMIF('PIB Municipios 2018'!$F$8:$F$132,$F87,'PIB Municipios 2018'!$AC$8:$AC$132)+SUMIF('PIB Municipios 2018'!$F$8:$F$132,$F87,'PIB Municipios 2018'!$AD$8:$AD$132)+SUMIF('PIB Municipios 2018'!$F$8:$F$132,$F87,'PIB Municipios 2018'!$AE$8:$AE$132)+SUMIF('PIB Municipios 2018'!$F$8:$F$132,$F87,'PIB Municipios 2018'!$AF$8:$AF$132)+SUMIF('PIB Municipios 2018'!$F$8:$F$132,$F87,'PIB Municipios 2018'!$AJ$8:$AJ$132)+SUMIF('PIB Municipios 2018'!$F$8:$F$132,$F87,'PIB Municipios 2018'!$AM$8:$AM$132)</f>
        <v>168.16325440179438</v>
      </c>
      <c r="K87" s="74">
        <f t="shared" si="2"/>
        <v>232.01258484033281</v>
      </c>
      <c r="L87" s="220">
        <f t="shared" si="3"/>
        <v>1.7972195173927778E-3</v>
      </c>
      <c r="Z87" s="203"/>
      <c r="AA87" s="204"/>
      <c r="AB87" s="203"/>
      <c r="AC87" s="227"/>
      <c r="AD87" s="227"/>
    </row>
    <row r="88" spans="1:30" x14ac:dyDescent="0.3">
      <c r="A88" s="77" t="s">
        <v>17</v>
      </c>
      <c r="B88" s="210" t="s">
        <v>7</v>
      </c>
      <c r="C88" s="132" t="s">
        <v>60</v>
      </c>
      <c r="D88" s="213" t="s">
        <v>36</v>
      </c>
      <c r="E88" s="226" t="s">
        <v>482</v>
      </c>
      <c r="F88" s="212" t="s">
        <v>149</v>
      </c>
      <c r="G88" s="211" t="s">
        <v>275</v>
      </c>
      <c r="H88" s="74">
        <f>SUMIF('PIB Municipios 2018'!$F$8:$F$132,$F88,'PIB Municipios 2018'!$M$8:$M$132)+SUMIF('PIB Municipios 2018'!$F$8:$F$132,$F88,'PIB Municipios 2018'!$R$8:$R$132)</f>
        <v>7.7501436550071467</v>
      </c>
      <c r="I88" s="74">
        <f>SUMIF('PIB Municipios 2018'!$F$8:$F$132,$F88,'PIB Municipios 2018'!$S$8:$S$132)+SUMIF('PIB Municipios 2018'!$F$8:$F$132,$F88,'PIB Municipios 2018'!$Y$8:$Y$132)</f>
        <v>22.858017324941432</v>
      </c>
      <c r="J88" s="74">
        <f>SUMIF('PIB Municipios 2018'!$F$8:$F$132,$F88,'PIB Municipios 2018'!$V$8:$V$132)+SUMIF('PIB Municipios 2018'!$F$8:$F$132,$F88,'PIB Municipios 2018'!$AB$8:$AB$132)+SUMIF('PIB Municipios 2018'!$F$8:$F$132,$F88,'PIB Municipios 2018'!$AC$8:$AC$132)+SUMIF('PIB Municipios 2018'!$F$8:$F$132,$F88,'PIB Municipios 2018'!$AD$8:$AD$132)+SUMIF('PIB Municipios 2018'!$F$8:$F$132,$F88,'PIB Municipios 2018'!$AE$8:$AE$132)+SUMIF('PIB Municipios 2018'!$F$8:$F$132,$F88,'PIB Municipios 2018'!$AF$8:$AF$132)+SUMIF('PIB Municipios 2018'!$F$8:$F$132,$F88,'PIB Municipios 2018'!$AJ$8:$AJ$132)+SUMIF('PIB Municipios 2018'!$F$8:$F$132,$F88,'PIB Municipios 2018'!$AM$8:$AM$132)</f>
        <v>38.636787903793824</v>
      </c>
      <c r="K88" s="74">
        <f t="shared" si="2"/>
        <v>69.24494888374241</v>
      </c>
      <c r="L88" s="220">
        <f t="shared" si="3"/>
        <v>5.3638630723574934E-4</v>
      </c>
      <c r="Z88" s="203"/>
      <c r="AA88" s="204"/>
      <c r="AB88" s="203"/>
      <c r="AC88" s="227"/>
      <c r="AD88" s="227"/>
    </row>
    <row r="89" spans="1:30" x14ac:dyDescent="0.3">
      <c r="A89" s="77" t="s">
        <v>17</v>
      </c>
      <c r="B89" s="210" t="s">
        <v>7</v>
      </c>
      <c r="C89" s="132" t="s">
        <v>60</v>
      </c>
      <c r="D89" s="213" t="s">
        <v>36</v>
      </c>
      <c r="E89" s="226" t="s">
        <v>482</v>
      </c>
      <c r="F89" s="212" t="s">
        <v>150</v>
      </c>
      <c r="G89" s="211" t="s">
        <v>276</v>
      </c>
      <c r="H89" s="74">
        <f>SUMIF('PIB Municipios 2018'!$F$8:$F$132,$F89,'PIB Municipios 2018'!$M$8:$M$132)+SUMIF('PIB Municipios 2018'!$F$8:$F$132,$F89,'PIB Municipios 2018'!$R$8:$R$132)</f>
        <v>21.073158501976053</v>
      </c>
      <c r="I89" s="74">
        <f>SUMIF('PIB Municipios 2018'!$F$8:$F$132,$F89,'PIB Municipios 2018'!$S$8:$S$132)+SUMIF('PIB Municipios 2018'!$F$8:$F$132,$F89,'PIB Municipios 2018'!$Y$8:$Y$132)</f>
        <v>37.113013553413381</v>
      </c>
      <c r="J89" s="74">
        <f>SUMIF('PIB Municipios 2018'!$F$8:$F$132,$F89,'PIB Municipios 2018'!$V$8:$V$132)+SUMIF('PIB Municipios 2018'!$F$8:$F$132,$F89,'PIB Municipios 2018'!$AB$8:$AB$132)+SUMIF('PIB Municipios 2018'!$F$8:$F$132,$F89,'PIB Municipios 2018'!$AC$8:$AC$132)+SUMIF('PIB Municipios 2018'!$F$8:$F$132,$F89,'PIB Municipios 2018'!$AD$8:$AD$132)+SUMIF('PIB Municipios 2018'!$F$8:$F$132,$F89,'PIB Municipios 2018'!$AE$8:$AE$132)+SUMIF('PIB Municipios 2018'!$F$8:$F$132,$F89,'PIB Municipios 2018'!$AF$8:$AF$132)+SUMIF('PIB Municipios 2018'!$F$8:$F$132,$F89,'PIB Municipios 2018'!$AJ$8:$AJ$132)+SUMIF('PIB Municipios 2018'!$F$8:$F$132,$F89,'PIB Municipios 2018'!$AM$8:$AM$132)</f>
        <v>94.716010630222868</v>
      </c>
      <c r="K89" s="74">
        <f t="shared" si="2"/>
        <v>152.9021826856123</v>
      </c>
      <c r="L89" s="220">
        <f t="shared" si="3"/>
        <v>1.1844132815625086E-3</v>
      </c>
      <c r="Z89" s="203"/>
      <c r="AA89" s="204"/>
      <c r="AB89" s="203"/>
      <c r="AC89" s="227"/>
      <c r="AD89" s="227"/>
    </row>
    <row r="90" spans="1:30" x14ac:dyDescent="0.3">
      <c r="A90" s="77" t="s">
        <v>17</v>
      </c>
      <c r="B90" s="210" t="s">
        <v>7</v>
      </c>
      <c r="C90" s="132" t="s">
        <v>61</v>
      </c>
      <c r="D90" s="213" t="s">
        <v>37</v>
      </c>
      <c r="E90" s="226" t="s">
        <v>478</v>
      </c>
      <c r="F90" s="212" t="s">
        <v>151</v>
      </c>
      <c r="G90" s="211" t="s">
        <v>277</v>
      </c>
      <c r="H90" s="74">
        <f>SUMIF('PIB Municipios 2018'!$F$8:$F$132,$F90,'PIB Municipios 2018'!$M$8:$M$132)+SUMIF('PIB Municipios 2018'!$F$8:$F$132,$F90,'PIB Municipios 2018'!$R$8:$R$132)</f>
        <v>206.08981175341754</v>
      </c>
      <c r="I90" s="74">
        <f>SUMIF('PIB Municipios 2018'!$F$8:$F$132,$F90,'PIB Municipios 2018'!$S$8:$S$132)+SUMIF('PIB Municipios 2018'!$F$8:$F$132,$F90,'PIB Municipios 2018'!$Y$8:$Y$132)</f>
        <v>203.35921779384086</v>
      </c>
      <c r="J90" s="74">
        <f>SUMIF('PIB Municipios 2018'!$F$8:$F$132,$F90,'PIB Municipios 2018'!$V$8:$V$132)+SUMIF('PIB Municipios 2018'!$F$8:$F$132,$F90,'PIB Municipios 2018'!$AB$8:$AB$132)+SUMIF('PIB Municipios 2018'!$F$8:$F$132,$F90,'PIB Municipios 2018'!$AC$8:$AC$132)+SUMIF('PIB Municipios 2018'!$F$8:$F$132,$F90,'PIB Municipios 2018'!$AD$8:$AD$132)+SUMIF('PIB Municipios 2018'!$F$8:$F$132,$F90,'PIB Municipios 2018'!$AE$8:$AE$132)+SUMIF('PIB Municipios 2018'!$F$8:$F$132,$F90,'PIB Municipios 2018'!$AF$8:$AF$132)+SUMIF('PIB Municipios 2018'!$F$8:$F$132,$F90,'PIB Municipios 2018'!$AJ$8:$AJ$132)+SUMIF('PIB Municipios 2018'!$F$8:$F$132,$F90,'PIB Municipios 2018'!$AM$8:$AM$132)</f>
        <v>520.59627559674641</v>
      </c>
      <c r="K90" s="74">
        <f t="shared" si="2"/>
        <v>930.04530514400483</v>
      </c>
      <c r="L90" s="220">
        <f t="shared" si="3"/>
        <v>7.2043315047527383E-3</v>
      </c>
      <c r="Z90" s="203"/>
      <c r="AA90" s="204"/>
      <c r="AB90" s="203"/>
      <c r="AC90" s="227"/>
      <c r="AD90" s="227"/>
    </row>
    <row r="91" spans="1:30" x14ac:dyDescent="0.3">
      <c r="A91" s="77" t="s">
        <v>17</v>
      </c>
      <c r="B91" s="210" t="s">
        <v>7</v>
      </c>
      <c r="C91" s="132" t="s">
        <v>61</v>
      </c>
      <c r="D91" s="213" t="s">
        <v>37</v>
      </c>
      <c r="E91" s="226" t="s">
        <v>478</v>
      </c>
      <c r="F91" s="212" t="s">
        <v>152</v>
      </c>
      <c r="G91" s="211" t="s">
        <v>278</v>
      </c>
      <c r="H91" s="74">
        <f>SUMIF('PIB Municipios 2018'!$F$8:$F$132,$F91,'PIB Municipios 2018'!$M$8:$M$132)+SUMIF('PIB Municipios 2018'!$F$8:$F$132,$F91,'PIB Municipios 2018'!$R$8:$R$132)</f>
        <v>32.121913209863074</v>
      </c>
      <c r="I91" s="74">
        <f>SUMIF('PIB Municipios 2018'!$F$8:$F$132,$F91,'PIB Municipios 2018'!$S$8:$S$132)+SUMIF('PIB Municipios 2018'!$F$8:$F$132,$F91,'PIB Municipios 2018'!$Y$8:$Y$132)</f>
        <v>62.313798408653092</v>
      </c>
      <c r="J91" s="74">
        <f>SUMIF('PIB Municipios 2018'!$F$8:$F$132,$F91,'PIB Municipios 2018'!$V$8:$V$132)+SUMIF('PIB Municipios 2018'!$F$8:$F$132,$F91,'PIB Municipios 2018'!$AB$8:$AB$132)+SUMIF('PIB Municipios 2018'!$F$8:$F$132,$F91,'PIB Municipios 2018'!$AC$8:$AC$132)+SUMIF('PIB Municipios 2018'!$F$8:$F$132,$F91,'PIB Municipios 2018'!$AD$8:$AD$132)+SUMIF('PIB Municipios 2018'!$F$8:$F$132,$F91,'PIB Municipios 2018'!$AE$8:$AE$132)+SUMIF('PIB Municipios 2018'!$F$8:$F$132,$F91,'PIB Municipios 2018'!$AF$8:$AF$132)+SUMIF('PIB Municipios 2018'!$F$8:$F$132,$F91,'PIB Municipios 2018'!$AJ$8:$AJ$132)+SUMIF('PIB Municipios 2018'!$F$8:$F$132,$F91,'PIB Municipios 2018'!$AM$8:$AM$132)</f>
        <v>264.4844830529197</v>
      </c>
      <c r="K91" s="74">
        <f t="shared" si="2"/>
        <v>358.92019467143587</v>
      </c>
      <c r="L91" s="220">
        <f t="shared" si="3"/>
        <v>2.7802732317035229E-3</v>
      </c>
      <c r="Z91" s="203"/>
      <c r="AA91" s="204"/>
      <c r="AB91" s="203"/>
      <c r="AC91" s="227"/>
      <c r="AD91" s="227"/>
    </row>
    <row r="92" spans="1:30" x14ac:dyDescent="0.3">
      <c r="A92" s="77" t="s">
        <v>17</v>
      </c>
      <c r="B92" s="210" t="s">
        <v>7</v>
      </c>
      <c r="C92" s="132" t="s">
        <v>61</v>
      </c>
      <c r="D92" s="213" t="s">
        <v>37</v>
      </c>
      <c r="E92" s="226" t="s">
        <v>478</v>
      </c>
      <c r="F92" s="212" t="s">
        <v>153</v>
      </c>
      <c r="G92" s="211" t="s">
        <v>279</v>
      </c>
      <c r="H92" s="74">
        <f>SUMIF('PIB Municipios 2018'!$F$8:$F$132,$F92,'PIB Municipios 2018'!$M$8:$M$132)+SUMIF('PIB Municipios 2018'!$F$8:$F$132,$F92,'PIB Municipios 2018'!$R$8:$R$132)</f>
        <v>97.766994055811324</v>
      </c>
      <c r="I92" s="74">
        <f>SUMIF('PIB Municipios 2018'!$F$8:$F$132,$F92,'PIB Municipios 2018'!$S$8:$S$132)+SUMIF('PIB Municipios 2018'!$F$8:$F$132,$F92,'PIB Municipios 2018'!$Y$8:$Y$132)</f>
        <v>168.47741555387927</v>
      </c>
      <c r="J92" s="74">
        <f>SUMIF('PIB Municipios 2018'!$F$8:$F$132,$F92,'PIB Municipios 2018'!$V$8:$V$132)+SUMIF('PIB Municipios 2018'!$F$8:$F$132,$F92,'PIB Municipios 2018'!$AB$8:$AB$132)+SUMIF('PIB Municipios 2018'!$F$8:$F$132,$F92,'PIB Municipios 2018'!$AC$8:$AC$132)+SUMIF('PIB Municipios 2018'!$F$8:$F$132,$F92,'PIB Municipios 2018'!$AD$8:$AD$132)+SUMIF('PIB Municipios 2018'!$F$8:$F$132,$F92,'PIB Municipios 2018'!$AE$8:$AE$132)+SUMIF('PIB Municipios 2018'!$F$8:$F$132,$F92,'PIB Municipios 2018'!$AF$8:$AF$132)+SUMIF('PIB Municipios 2018'!$F$8:$F$132,$F92,'PIB Municipios 2018'!$AJ$8:$AJ$132)+SUMIF('PIB Municipios 2018'!$F$8:$F$132,$F92,'PIB Municipios 2018'!$AM$8:$AM$132)</f>
        <v>304.80222213947167</v>
      </c>
      <c r="K92" s="74">
        <f t="shared" si="2"/>
        <v>571.04663174916232</v>
      </c>
      <c r="L92" s="220">
        <f t="shared" si="3"/>
        <v>4.4234503599331941E-3</v>
      </c>
      <c r="Z92" s="203"/>
      <c r="AA92" s="204"/>
      <c r="AB92" s="203"/>
      <c r="AC92" s="227"/>
      <c r="AD92" s="227"/>
    </row>
    <row r="93" spans="1:30" x14ac:dyDescent="0.3">
      <c r="A93" s="77" t="s">
        <v>17</v>
      </c>
      <c r="B93" s="210" t="s">
        <v>7</v>
      </c>
      <c r="C93" s="132" t="s">
        <v>61</v>
      </c>
      <c r="D93" s="213" t="s">
        <v>37</v>
      </c>
      <c r="E93" s="226" t="s">
        <v>478</v>
      </c>
      <c r="F93" s="212" t="s">
        <v>154</v>
      </c>
      <c r="G93" s="211" t="s">
        <v>280</v>
      </c>
      <c r="H93" s="74">
        <f>SUMIF('PIB Municipios 2018'!$F$8:$F$132,$F93,'PIB Municipios 2018'!$M$8:$M$132)+SUMIF('PIB Municipios 2018'!$F$8:$F$132,$F93,'PIB Municipios 2018'!$R$8:$R$132)</f>
        <v>40.766527906847301</v>
      </c>
      <c r="I93" s="74">
        <f>SUMIF('PIB Municipios 2018'!$F$8:$F$132,$F93,'PIB Municipios 2018'!$S$8:$S$132)+SUMIF('PIB Municipios 2018'!$F$8:$F$132,$F93,'PIB Municipios 2018'!$Y$8:$Y$132)</f>
        <v>338.70206157618145</v>
      </c>
      <c r="J93" s="74">
        <f>SUMIF('PIB Municipios 2018'!$F$8:$F$132,$F93,'PIB Municipios 2018'!$V$8:$V$132)+SUMIF('PIB Municipios 2018'!$F$8:$F$132,$F93,'PIB Municipios 2018'!$AB$8:$AB$132)+SUMIF('PIB Municipios 2018'!$F$8:$F$132,$F93,'PIB Municipios 2018'!$AC$8:$AC$132)+SUMIF('PIB Municipios 2018'!$F$8:$F$132,$F93,'PIB Municipios 2018'!$AD$8:$AD$132)+SUMIF('PIB Municipios 2018'!$F$8:$F$132,$F93,'PIB Municipios 2018'!$AE$8:$AE$132)+SUMIF('PIB Municipios 2018'!$F$8:$F$132,$F93,'PIB Municipios 2018'!$AF$8:$AF$132)+SUMIF('PIB Municipios 2018'!$F$8:$F$132,$F93,'PIB Municipios 2018'!$AJ$8:$AJ$132)+SUMIF('PIB Municipios 2018'!$F$8:$F$132,$F93,'PIB Municipios 2018'!$AM$8:$AM$132)</f>
        <v>475.46171644240076</v>
      </c>
      <c r="K93" s="74">
        <f t="shared" si="2"/>
        <v>854.93030592542948</v>
      </c>
      <c r="L93" s="220">
        <f t="shared" si="3"/>
        <v>6.6224745217038647E-3</v>
      </c>
      <c r="Z93" s="203"/>
      <c r="AA93" s="204"/>
      <c r="AB93" s="203"/>
      <c r="AC93" s="227"/>
      <c r="AD93" s="227"/>
    </row>
    <row r="94" spans="1:30" x14ac:dyDescent="0.3">
      <c r="A94" s="77" t="s">
        <v>17</v>
      </c>
      <c r="B94" s="210" t="s">
        <v>7</v>
      </c>
      <c r="C94" s="132" t="s">
        <v>61</v>
      </c>
      <c r="D94" s="213" t="s">
        <v>37</v>
      </c>
      <c r="E94" s="226" t="s">
        <v>478</v>
      </c>
      <c r="F94" s="212" t="s">
        <v>155</v>
      </c>
      <c r="G94" s="211" t="s">
        <v>281</v>
      </c>
      <c r="H94" s="74">
        <f>SUMIF('PIB Municipios 2018'!$F$8:$F$132,$F94,'PIB Municipios 2018'!$M$8:$M$132)+SUMIF('PIB Municipios 2018'!$F$8:$F$132,$F94,'PIB Municipios 2018'!$R$8:$R$132)</f>
        <v>76.321711284433306</v>
      </c>
      <c r="I94" s="74">
        <f>SUMIF('PIB Municipios 2018'!$F$8:$F$132,$F94,'PIB Municipios 2018'!$S$8:$S$132)+SUMIF('PIB Municipios 2018'!$F$8:$F$132,$F94,'PIB Municipios 2018'!$Y$8:$Y$132)</f>
        <v>210.24973117691911</v>
      </c>
      <c r="J94" s="74">
        <f>SUMIF('PIB Municipios 2018'!$F$8:$F$132,$F94,'PIB Municipios 2018'!$V$8:$V$132)+SUMIF('PIB Municipios 2018'!$F$8:$F$132,$F94,'PIB Municipios 2018'!$AB$8:$AB$132)+SUMIF('PIB Municipios 2018'!$F$8:$F$132,$F94,'PIB Municipios 2018'!$AC$8:$AC$132)+SUMIF('PIB Municipios 2018'!$F$8:$F$132,$F94,'PIB Municipios 2018'!$AD$8:$AD$132)+SUMIF('PIB Municipios 2018'!$F$8:$F$132,$F94,'PIB Municipios 2018'!$AE$8:$AE$132)+SUMIF('PIB Municipios 2018'!$F$8:$F$132,$F94,'PIB Municipios 2018'!$AF$8:$AF$132)+SUMIF('PIB Municipios 2018'!$F$8:$F$132,$F94,'PIB Municipios 2018'!$AJ$8:$AJ$132)+SUMIF('PIB Municipios 2018'!$F$8:$F$132,$F94,'PIB Municipios 2018'!$AM$8:$AM$132)</f>
        <v>631.4707720820428</v>
      </c>
      <c r="K94" s="74">
        <f t="shared" si="2"/>
        <v>918.04221454339518</v>
      </c>
      <c r="L94" s="220">
        <f t="shared" si="3"/>
        <v>7.1113529764056868E-3</v>
      </c>
      <c r="Z94" s="203"/>
      <c r="AA94" s="204"/>
      <c r="AB94" s="203"/>
      <c r="AC94" s="227"/>
      <c r="AD94" s="227"/>
    </row>
    <row r="95" spans="1:30" x14ac:dyDescent="0.3">
      <c r="A95" s="77" t="s">
        <v>17</v>
      </c>
      <c r="B95" s="210" t="s">
        <v>7</v>
      </c>
      <c r="C95" s="132" t="s">
        <v>61</v>
      </c>
      <c r="D95" s="213" t="s">
        <v>37</v>
      </c>
      <c r="E95" s="226" t="s">
        <v>481</v>
      </c>
      <c r="F95" s="212" t="s">
        <v>156</v>
      </c>
      <c r="G95" s="211" t="s">
        <v>282</v>
      </c>
      <c r="H95" s="74">
        <f>SUMIF('PIB Municipios 2018'!$F$8:$F$132,$F95,'PIB Municipios 2018'!$M$8:$M$132)+SUMIF('PIB Municipios 2018'!$F$8:$F$132,$F95,'PIB Municipios 2018'!$R$8:$R$132)</f>
        <v>84.19240611318601</v>
      </c>
      <c r="I95" s="74">
        <f>SUMIF('PIB Municipios 2018'!$F$8:$F$132,$F95,'PIB Municipios 2018'!$S$8:$S$132)+SUMIF('PIB Municipios 2018'!$F$8:$F$132,$F95,'PIB Municipios 2018'!$Y$8:$Y$132)</f>
        <v>97.627332918543459</v>
      </c>
      <c r="J95" s="74">
        <f>SUMIF('PIB Municipios 2018'!$F$8:$F$132,$F95,'PIB Municipios 2018'!$V$8:$V$132)+SUMIF('PIB Municipios 2018'!$F$8:$F$132,$F95,'PIB Municipios 2018'!$AB$8:$AB$132)+SUMIF('PIB Municipios 2018'!$F$8:$F$132,$F95,'PIB Municipios 2018'!$AC$8:$AC$132)+SUMIF('PIB Municipios 2018'!$F$8:$F$132,$F95,'PIB Municipios 2018'!$AD$8:$AD$132)+SUMIF('PIB Municipios 2018'!$F$8:$F$132,$F95,'PIB Municipios 2018'!$AE$8:$AE$132)+SUMIF('PIB Municipios 2018'!$F$8:$F$132,$F95,'PIB Municipios 2018'!$AF$8:$AF$132)+SUMIF('PIB Municipios 2018'!$F$8:$F$132,$F95,'PIB Municipios 2018'!$AJ$8:$AJ$132)+SUMIF('PIB Municipios 2018'!$F$8:$F$132,$F95,'PIB Municipios 2018'!$AM$8:$AM$132)</f>
        <v>180.11684859292535</v>
      </c>
      <c r="K95" s="74">
        <f t="shared" si="2"/>
        <v>361.93658762465481</v>
      </c>
      <c r="L95" s="220">
        <f t="shared" si="3"/>
        <v>2.8036388620264721E-3</v>
      </c>
      <c r="Z95" s="203"/>
      <c r="AA95" s="204"/>
      <c r="AB95" s="203"/>
      <c r="AC95" s="227"/>
      <c r="AD95" s="227"/>
    </row>
    <row r="96" spans="1:30" x14ac:dyDescent="0.3">
      <c r="A96" s="77" t="s">
        <v>17</v>
      </c>
      <c r="B96" s="210" t="s">
        <v>7</v>
      </c>
      <c r="C96" s="132" t="s">
        <v>61</v>
      </c>
      <c r="D96" s="213" t="s">
        <v>37</v>
      </c>
      <c r="E96" s="226" t="s">
        <v>482</v>
      </c>
      <c r="F96" s="212" t="s">
        <v>157</v>
      </c>
      <c r="G96" s="211" t="s">
        <v>283</v>
      </c>
      <c r="H96" s="74">
        <f>SUMIF('PIB Municipios 2018'!$F$8:$F$132,$F96,'PIB Municipios 2018'!$M$8:$M$132)+SUMIF('PIB Municipios 2018'!$F$8:$F$132,$F96,'PIB Municipios 2018'!$R$8:$R$132)</f>
        <v>80.915525282249305</v>
      </c>
      <c r="I96" s="74">
        <f>SUMIF('PIB Municipios 2018'!$F$8:$F$132,$F96,'PIB Municipios 2018'!$S$8:$S$132)+SUMIF('PIB Municipios 2018'!$F$8:$F$132,$F96,'PIB Municipios 2018'!$Y$8:$Y$132)</f>
        <v>346.53695881613987</v>
      </c>
      <c r="J96" s="74">
        <f>SUMIF('PIB Municipios 2018'!$F$8:$F$132,$F96,'PIB Municipios 2018'!$V$8:$V$132)+SUMIF('PIB Municipios 2018'!$F$8:$F$132,$F96,'PIB Municipios 2018'!$AB$8:$AB$132)+SUMIF('PIB Municipios 2018'!$F$8:$F$132,$F96,'PIB Municipios 2018'!$AC$8:$AC$132)+SUMIF('PIB Municipios 2018'!$F$8:$F$132,$F96,'PIB Municipios 2018'!$AD$8:$AD$132)+SUMIF('PIB Municipios 2018'!$F$8:$F$132,$F96,'PIB Municipios 2018'!$AE$8:$AE$132)+SUMIF('PIB Municipios 2018'!$F$8:$F$132,$F96,'PIB Municipios 2018'!$AF$8:$AF$132)+SUMIF('PIB Municipios 2018'!$F$8:$F$132,$F96,'PIB Municipios 2018'!$AJ$8:$AJ$132)+SUMIF('PIB Municipios 2018'!$F$8:$F$132,$F96,'PIB Municipios 2018'!$AM$8:$AM$132)</f>
        <v>578.50743807830156</v>
      </c>
      <c r="K96" s="74">
        <f t="shared" si="2"/>
        <v>1005.9599221766907</v>
      </c>
      <c r="L96" s="220">
        <f t="shared" si="3"/>
        <v>7.7923824998331719E-3</v>
      </c>
      <c r="Z96" s="203"/>
      <c r="AA96" s="204"/>
      <c r="AB96" s="203"/>
      <c r="AC96" s="227"/>
      <c r="AD96" s="227"/>
    </row>
    <row r="97" spans="1:30" x14ac:dyDescent="0.3">
      <c r="A97" s="77" t="s">
        <v>17</v>
      </c>
      <c r="B97" s="210" t="s">
        <v>7</v>
      </c>
      <c r="C97" s="132" t="s">
        <v>61</v>
      </c>
      <c r="D97" s="213" t="s">
        <v>37</v>
      </c>
      <c r="E97" s="226" t="s">
        <v>478</v>
      </c>
      <c r="F97" s="212" t="s">
        <v>158</v>
      </c>
      <c r="G97" s="211" t="s">
        <v>284</v>
      </c>
      <c r="H97" s="74">
        <f>SUMIF('PIB Municipios 2018'!$F$8:$F$132,$F97,'PIB Municipios 2018'!$M$8:$M$132)+SUMIF('PIB Municipios 2018'!$F$8:$F$132,$F97,'PIB Municipios 2018'!$R$8:$R$132)</f>
        <v>114.9615646520967</v>
      </c>
      <c r="I97" s="74">
        <f>SUMIF('PIB Municipios 2018'!$F$8:$F$132,$F97,'PIB Municipios 2018'!$S$8:$S$132)+SUMIF('PIB Municipios 2018'!$F$8:$F$132,$F97,'PIB Municipios 2018'!$Y$8:$Y$132)</f>
        <v>762.05618362719736</v>
      </c>
      <c r="J97" s="74">
        <f>SUMIF('PIB Municipios 2018'!$F$8:$F$132,$F97,'PIB Municipios 2018'!$V$8:$V$132)+SUMIF('PIB Municipios 2018'!$F$8:$F$132,$F97,'PIB Municipios 2018'!$AB$8:$AB$132)+SUMIF('PIB Municipios 2018'!$F$8:$F$132,$F97,'PIB Municipios 2018'!$AC$8:$AC$132)+SUMIF('PIB Municipios 2018'!$F$8:$F$132,$F97,'PIB Municipios 2018'!$AD$8:$AD$132)+SUMIF('PIB Municipios 2018'!$F$8:$F$132,$F97,'PIB Municipios 2018'!$AE$8:$AE$132)+SUMIF('PIB Municipios 2018'!$F$8:$F$132,$F97,'PIB Municipios 2018'!$AF$8:$AF$132)+SUMIF('PIB Municipios 2018'!$F$8:$F$132,$F97,'PIB Municipios 2018'!$AJ$8:$AJ$132)+SUMIF('PIB Municipios 2018'!$F$8:$F$132,$F97,'PIB Municipios 2018'!$AM$8:$AM$132)</f>
        <v>2205.2307066950234</v>
      </c>
      <c r="K97" s="74">
        <f t="shared" si="2"/>
        <v>3082.2484549743176</v>
      </c>
      <c r="L97" s="220">
        <f t="shared" si="3"/>
        <v>2.3875761241769509E-2</v>
      </c>
      <c r="Z97" s="203"/>
      <c r="AA97" s="204"/>
      <c r="AB97" s="203"/>
      <c r="AC97" s="227"/>
      <c r="AD97" s="227"/>
    </row>
    <row r="98" spans="1:30" x14ac:dyDescent="0.3">
      <c r="A98" s="77" t="s">
        <v>17</v>
      </c>
      <c r="B98" s="210" t="s">
        <v>7</v>
      </c>
      <c r="C98" s="132" t="s">
        <v>61</v>
      </c>
      <c r="D98" s="213" t="s">
        <v>37</v>
      </c>
      <c r="E98" s="226" t="s">
        <v>482</v>
      </c>
      <c r="F98" s="212" t="s">
        <v>159</v>
      </c>
      <c r="G98" s="211" t="s">
        <v>285</v>
      </c>
      <c r="H98" s="74">
        <f>SUMIF('PIB Municipios 2018'!$F$8:$F$132,$F98,'PIB Municipios 2018'!$M$8:$M$132)+SUMIF('PIB Municipios 2018'!$F$8:$F$132,$F98,'PIB Municipios 2018'!$R$8:$R$132)</f>
        <v>71.734979886313283</v>
      </c>
      <c r="I98" s="74">
        <f>SUMIF('PIB Municipios 2018'!$F$8:$F$132,$F98,'PIB Municipios 2018'!$S$8:$S$132)+SUMIF('PIB Municipios 2018'!$F$8:$F$132,$F98,'PIB Municipios 2018'!$Y$8:$Y$132)</f>
        <v>28.848888276273826</v>
      </c>
      <c r="J98" s="74">
        <f>SUMIF('PIB Municipios 2018'!$F$8:$F$132,$F98,'PIB Municipios 2018'!$V$8:$V$132)+SUMIF('PIB Municipios 2018'!$F$8:$F$132,$F98,'PIB Municipios 2018'!$AB$8:$AB$132)+SUMIF('PIB Municipios 2018'!$F$8:$F$132,$F98,'PIB Municipios 2018'!$AC$8:$AC$132)+SUMIF('PIB Municipios 2018'!$F$8:$F$132,$F98,'PIB Municipios 2018'!$AD$8:$AD$132)+SUMIF('PIB Municipios 2018'!$F$8:$F$132,$F98,'PIB Municipios 2018'!$AE$8:$AE$132)+SUMIF('PIB Municipios 2018'!$F$8:$F$132,$F98,'PIB Municipios 2018'!$AF$8:$AF$132)+SUMIF('PIB Municipios 2018'!$F$8:$F$132,$F98,'PIB Municipios 2018'!$AJ$8:$AJ$132)+SUMIF('PIB Municipios 2018'!$F$8:$F$132,$F98,'PIB Municipios 2018'!$AM$8:$AM$132)</f>
        <v>149.88545549729588</v>
      </c>
      <c r="K98" s="74">
        <f t="shared" si="2"/>
        <v>250.469323659883</v>
      </c>
      <c r="L98" s="220">
        <f t="shared" si="3"/>
        <v>1.9401893966204248E-3</v>
      </c>
      <c r="Z98" s="203"/>
      <c r="AA98" s="204"/>
      <c r="AB98" s="203"/>
      <c r="AC98" s="227"/>
      <c r="AD98" s="227"/>
    </row>
    <row r="99" spans="1:30" x14ac:dyDescent="0.3">
      <c r="A99" s="79" t="s">
        <v>18</v>
      </c>
      <c r="B99" s="210" t="s">
        <v>8</v>
      </c>
      <c r="C99" s="133" t="s">
        <v>62</v>
      </c>
      <c r="D99" s="213" t="s">
        <v>38</v>
      </c>
      <c r="E99" s="226" t="s">
        <v>480</v>
      </c>
      <c r="F99" s="212" t="s">
        <v>160</v>
      </c>
      <c r="G99" s="211" t="s">
        <v>286</v>
      </c>
      <c r="H99" s="74">
        <f>SUMIF('PIB Municipios 2018'!$F$8:$F$132,$F99,'PIB Municipios 2018'!$M$8:$M$132)+SUMIF('PIB Municipios 2018'!$F$8:$F$132,$F99,'PIB Municipios 2018'!$R$8:$R$132)</f>
        <v>28.32209285787733</v>
      </c>
      <c r="I99" s="74">
        <f>SUMIF('PIB Municipios 2018'!$F$8:$F$132,$F99,'PIB Municipios 2018'!$S$8:$S$132)+SUMIF('PIB Municipios 2018'!$F$8:$F$132,$F99,'PIB Municipios 2018'!$Y$8:$Y$132)</f>
        <v>202.81598944491105</v>
      </c>
      <c r="J99" s="74">
        <f>SUMIF('PIB Municipios 2018'!$F$8:$F$132,$F99,'PIB Municipios 2018'!$V$8:$V$132)+SUMIF('PIB Municipios 2018'!$F$8:$F$132,$F99,'PIB Municipios 2018'!$AB$8:$AB$132)+SUMIF('PIB Municipios 2018'!$F$8:$F$132,$F99,'PIB Municipios 2018'!$AC$8:$AC$132)+SUMIF('PIB Municipios 2018'!$F$8:$F$132,$F99,'PIB Municipios 2018'!$AD$8:$AD$132)+SUMIF('PIB Municipios 2018'!$F$8:$F$132,$F99,'PIB Municipios 2018'!$AE$8:$AE$132)+SUMIF('PIB Municipios 2018'!$F$8:$F$132,$F99,'PIB Municipios 2018'!$AF$8:$AF$132)+SUMIF('PIB Municipios 2018'!$F$8:$F$132,$F99,'PIB Municipios 2018'!$AJ$8:$AJ$132)+SUMIF('PIB Municipios 2018'!$F$8:$F$132,$F99,'PIB Municipios 2018'!$AM$8:$AM$132)</f>
        <v>270.95052070242258</v>
      </c>
      <c r="K99" s="74">
        <f t="shared" si="2"/>
        <v>502.08860300521098</v>
      </c>
      <c r="L99" s="220">
        <f t="shared" si="3"/>
        <v>3.8892865979767038E-3</v>
      </c>
      <c r="Z99" s="203"/>
      <c r="AA99" s="204"/>
      <c r="AB99" s="203"/>
      <c r="AC99" s="227"/>
      <c r="AD99" s="227"/>
    </row>
    <row r="100" spans="1:30" x14ac:dyDescent="0.3">
      <c r="A100" s="79" t="s">
        <v>18</v>
      </c>
      <c r="B100" s="210" t="s">
        <v>8</v>
      </c>
      <c r="C100" s="133" t="s">
        <v>62</v>
      </c>
      <c r="D100" s="213" t="s">
        <v>38</v>
      </c>
      <c r="E100" s="226" t="s">
        <v>480</v>
      </c>
      <c r="F100" s="212" t="s">
        <v>161</v>
      </c>
      <c r="G100" s="211" t="s">
        <v>287</v>
      </c>
      <c r="H100" s="74">
        <f>SUMIF('PIB Municipios 2018'!$F$8:$F$132,$F100,'PIB Municipios 2018'!$M$8:$M$132)+SUMIF('PIB Municipios 2018'!$F$8:$F$132,$F100,'PIB Municipios 2018'!$R$8:$R$132)</f>
        <v>15.554502440375046</v>
      </c>
      <c r="I100" s="74">
        <f>SUMIF('PIB Municipios 2018'!$F$8:$F$132,$F100,'PIB Municipios 2018'!$S$8:$S$132)+SUMIF('PIB Municipios 2018'!$F$8:$F$132,$F100,'PIB Municipios 2018'!$Y$8:$Y$132)</f>
        <v>22.969829075213759</v>
      </c>
      <c r="J100" s="74">
        <f>SUMIF('PIB Municipios 2018'!$F$8:$F$132,$F100,'PIB Municipios 2018'!$V$8:$V$132)+SUMIF('PIB Municipios 2018'!$F$8:$F$132,$F100,'PIB Municipios 2018'!$AB$8:$AB$132)+SUMIF('PIB Municipios 2018'!$F$8:$F$132,$F100,'PIB Municipios 2018'!$AC$8:$AC$132)+SUMIF('PIB Municipios 2018'!$F$8:$F$132,$F100,'PIB Municipios 2018'!$AD$8:$AD$132)+SUMIF('PIB Municipios 2018'!$F$8:$F$132,$F100,'PIB Municipios 2018'!$AE$8:$AE$132)+SUMIF('PIB Municipios 2018'!$F$8:$F$132,$F100,'PIB Municipios 2018'!$AF$8:$AF$132)+SUMIF('PIB Municipios 2018'!$F$8:$F$132,$F100,'PIB Municipios 2018'!$AJ$8:$AJ$132)+SUMIF('PIB Municipios 2018'!$F$8:$F$132,$F100,'PIB Municipios 2018'!$AM$8:$AM$132)</f>
        <v>46.827554616754277</v>
      </c>
      <c r="K100" s="74">
        <f t="shared" si="2"/>
        <v>85.351886132343083</v>
      </c>
      <c r="L100" s="220">
        <f t="shared" si="3"/>
        <v>6.6115411674283779E-4</v>
      </c>
      <c r="Z100" s="203"/>
      <c r="AA100" s="204"/>
      <c r="AB100" s="203"/>
      <c r="AC100" s="227"/>
      <c r="AD100" s="227"/>
    </row>
    <row r="101" spans="1:30" x14ac:dyDescent="0.3">
      <c r="A101" s="79" t="s">
        <v>18</v>
      </c>
      <c r="B101" s="210" t="s">
        <v>8</v>
      </c>
      <c r="C101" s="133" t="s">
        <v>62</v>
      </c>
      <c r="D101" s="213" t="s">
        <v>38</v>
      </c>
      <c r="E101" s="226" t="s">
        <v>483</v>
      </c>
      <c r="F101" s="212" t="s">
        <v>162</v>
      </c>
      <c r="G101" s="211" t="s">
        <v>288</v>
      </c>
      <c r="H101" s="74">
        <f>SUMIF('PIB Municipios 2018'!$F$8:$F$132,$F101,'PIB Municipios 2018'!$M$8:$M$132)+SUMIF('PIB Municipios 2018'!$F$8:$F$132,$F101,'PIB Municipios 2018'!$R$8:$R$132)</f>
        <v>83.657716736756939</v>
      </c>
      <c r="I101" s="74">
        <f>SUMIF('PIB Municipios 2018'!$F$8:$F$132,$F101,'PIB Municipios 2018'!$S$8:$S$132)+SUMIF('PIB Municipios 2018'!$F$8:$F$132,$F101,'PIB Municipios 2018'!$Y$8:$Y$132)</f>
        <v>44.271479687029704</v>
      </c>
      <c r="J101" s="74">
        <f>SUMIF('PIB Municipios 2018'!$F$8:$F$132,$F101,'PIB Municipios 2018'!$V$8:$V$132)+SUMIF('PIB Municipios 2018'!$F$8:$F$132,$F101,'PIB Municipios 2018'!$AB$8:$AB$132)+SUMIF('PIB Municipios 2018'!$F$8:$F$132,$F101,'PIB Municipios 2018'!$AC$8:$AC$132)+SUMIF('PIB Municipios 2018'!$F$8:$F$132,$F101,'PIB Municipios 2018'!$AD$8:$AD$132)+SUMIF('PIB Municipios 2018'!$F$8:$F$132,$F101,'PIB Municipios 2018'!$AE$8:$AE$132)+SUMIF('PIB Municipios 2018'!$F$8:$F$132,$F101,'PIB Municipios 2018'!$AF$8:$AF$132)+SUMIF('PIB Municipios 2018'!$F$8:$F$132,$F101,'PIB Municipios 2018'!$AJ$8:$AJ$132)+SUMIF('PIB Municipios 2018'!$F$8:$F$132,$F101,'PIB Municipios 2018'!$AM$8:$AM$132)</f>
        <v>190.74614055125417</v>
      </c>
      <c r="K101" s="74">
        <f t="shared" si="2"/>
        <v>318.67533697504081</v>
      </c>
      <c r="L101" s="220">
        <f t="shared" si="3"/>
        <v>2.4685278848878248E-3</v>
      </c>
      <c r="Z101" s="203"/>
      <c r="AA101" s="204"/>
      <c r="AB101" s="203"/>
      <c r="AC101" s="227"/>
      <c r="AD101" s="227"/>
    </row>
    <row r="102" spans="1:30" x14ac:dyDescent="0.3">
      <c r="A102" s="79" t="s">
        <v>18</v>
      </c>
      <c r="B102" s="210" t="s">
        <v>8</v>
      </c>
      <c r="C102" s="133" t="s">
        <v>62</v>
      </c>
      <c r="D102" s="213" t="s">
        <v>38</v>
      </c>
      <c r="E102" s="226" t="s">
        <v>483</v>
      </c>
      <c r="F102" s="212" t="s">
        <v>163</v>
      </c>
      <c r="G102" s="211" t="s">
        <v>289</v>
      </c>
      <c r="H102" s="74">
        <f>SUMIF('PIB Municipios 2018'!$F$8:$F$132,$F102,'PIB Municipios 2018'!$M$8:$M$132)+SUMIF('PIB Municipios 2018'!$F$8:$F$132,$F102,'PIB Municipios 2018'!$R$8:$R$132)</f>
        <v>38.950780439342182</v>
      </c>
      <c r="I102" s="74">
        <f>SUMIF('PIB Municipios 2018'!$F$8:$F$132,$F102,'PIB Municipios 2018'!$S$8:$S$132)+SUMIF('PIB Municipios 2018'!$F$8:$F$132,$F102,'PIB Municipios 2018'!$Y$8:$Y$132)</f>
        <v>39.413500470639775</v>
      </c>
      <c r="J102" s="74">
        <f>SUMIF('PIB Municipios 2018'!$F$8:$F$132,$F102,'PIB Municipios 2018'!$V$8:$V$132)+SUMIF('PIB Municipios 2018'!$F$8:$F$132,$F102,'PIB Municipios 2018'!$AB$8:$AB$132)+SUMIF('PIB Municipios 2018'!$F$8:$F$132,$F102,'PIB Municipios 2018'!$AC$8:$AC$132)+SUMIF('PIB Municipios 2018'!$F$8:$F$132,$F102,'PIB Municipios 2018'!$AD$8:$AD$132)+SUMIF('PIB Municipios 2018'!$F$8:$F$132,$F102,'PIB Municipios 2018'!$AE$8:$AE$132)+SUMIF('PIB Municipios 2018'!$F$8:$F$132,$F102,'PIB Municipios 2018'!$AF$8:$AF$132)+SUMIF('PIB Municipios 2018'!$F$8:$F$132,$F102,'PIB Municipios 2018'!$AJ$8:$AJ$132)+SUMIF('PIB Municipios 2018'!$F$8:$F$132,$F102,'PIB Municipios 2018'!$AM$8:$AM$132)</f>
        <v>111.29520978979684</v>
      </c>
      <c r="K102" s="74">
        <f t="shared" si="2"/>
        <v>189.65949069977881</v>
      </c>
      <c r="L102" s="220">
        <f t="shared" si="3"/>
        <v>1.4691433164239368E-3</v>
      </c>
      <c r="Z102" s="203"/>
      <c r="AA102" s="204"/>
      <c r="AB102" s="203"/>
      <c r="AC102" s="227"/>
      <c r="AD102" s="227"/>
    </row>
    <row r="103" spans="1:30" x14ac:dyDescent="0.3">
      <c r="A103" s="79" t="s">
        <v>18</v>
      </c>
      <c r="B103" s="210" t="s">
        <v>8</v>
      </c>
      <c r="C103" s="133" t="s">
        <v>62</v>
      </c>
      <c r="D103" s="213" t="s">
        <v>38</v>
      </c>
      <c r="E103" s="226" t="s">
        <v>480</v>
      </c>
      <c r="F103" s="212" t="s">
        <v>164</v>
      </c>
      <c r="G103" s="211" t="s">
        <v>290</v>
      </c>
      <c r="H103" s="74">
        <f>SUMIF('PIB Municipios 2018'!$F$8:$F$132,$F103,'PIB Municipios 2018'!$M$8:$M$132)+SUMIF('PIB Municipios 2018'!$F$8:$F$132,$F103,'PIB Municipios 2018'!$R$8:$R$132)</f>
        <v>30.013370801412211</v>
      </c>
      <c r="I103" s="74">
        <f>SUMIF('PIB Municipios 2018'!$F$8:$F$132,$F103,'PIB Municipios 2018'!$S$8:$S$132)+SUMIF('PIB Municipios 2018'!$F$8:$F$132,$F103,'PIB Municipios 2018'!$Y$8:$Y$132)</f>
        <v>49.113736878235734</v>
      </c>
      <c r="J103" s="74">
        <f>SUMIF('PIB Municipios 2018'!$F$8:$F$132,$F103,'PIB Municipios 2018'!$V$8:$V$132)+SUMIF('PIB Municipios 2018'!$F$8:$F$132,$F103,'PIB Municipios 2018'!$AB$8:$AB$132)+SUMIF('PIB Municipios 2018'!$F$8:$F$132,$F103,'PIB Municipios 2018'!$AC$8:$AC$132)+SUMIF('PIB Municipios 2018'!$F$8:$F$132,$F103,'PIB Municipios 2018'!$AD$8:$AD$132)+SUMIF('PIB Municipios 2018'!$F$8:$F$132,$F103,'PIB Municipios 2018'!$AE$8:$AE$132)+SUMIF('PIB Municipios 2018'!$F$8:$F$132,$F103,'PIB Municipios 2018'!$AF$8:$AF$132)+SUMIF('PIB Municipios 2018'!$F$8:$F$132,$F103,'PIB Municipios 2018'!$AJ$8:$AJ$132)+SUMIF('PIB Municipios 2018'!$F$8:$F$132,$F103,'PIB Municipios 2018'!$AM$8:$AM$132)</f>
        <v>84.006592120688822</v>
      </c>
      <c r="K103" s="74">
        <f t="shared" si="2"/>
        <v>163.13369980033679</v>
      </c>
      <c r="L103" s="220">
        <f t="shared" si="3"/>
        <v>1.263668819635047E-3</v>
      </c>
      <c r="Z103" s="203"/>
      <c r="AA103" s="204"/>
      <c r="AB103" s="203"/>
      <c r="AC103" s="227"/>
      <c r="AD103" s="227"/>
    </row>
    <row r="104" spans="1:30" x14ac:dyDescent="0.3">
      <c r="A104" s="79" t="s">
        <v>18</v>
      </c>
      <c r="B104" s="210" t="s">
        <v>8</v>
      </c>
      <c r="C104" s="133" t="s">
        <v>63</v>
      </c>
      <c r="D104" s="213" t="s">
        <v>39</v>
      </c>
      <c r="E104" s="226" t="s">
        <v>484</v>
      </c>
      <c r="F104" s="212" t="s">
        <v>165</v>
      </c>
      <c r="G104" s="211" t="s">
        <v>291</v>
      </c>
      <c r="H104" s="74">
        <f>SUMIF('PIB Municipios 2018'!$F$8:$F$132,$F104,'PIB Municipios 2018'!$M$8:$M$132)+SUMIF('PIB Municipios 2018'!$F$8:$F$132,$F104,'PIB Municipios 2018'!$R$8:$R$132)</f>
        <v>175.22653656833967</v>
      </c>
      <c r="I104" s="74">
        <f>SUMIF('PIB Municipios 2018'!$F$8:$F$132,$F104,'PIB Municipios 2018'!$S$8:$S$132)+SUMIF('PIB Municipios 2018'!$F$8:$F$132,$F104,'PIB Municipios 2018'!$Y$8:$Y$132)</f>
        <v>61.536978946667553</v>
      </c>
      <c r="J104" s="74">
        <f>SUMIF('PIB Municipios 2018'!$F$8:$F$132,$F104,'PIB Municipios 2018'!$V$8:$V$132)+SUMIF('PIB Municipios 2018'!$F$8:$F$132,$F104,'PIB Municipios 2018'!$AB$8:$AB$132)+SUMIF('PIB Municipios 2018'!$F$8:$F$132,$F104,'PIB Municipios 2018'!$AC$8:$AC$132)+SUMIF('PIB Municipios 2018'!$F$8:$F$132,$F104,'PIB Municipios 2018'!$AD$8:$AD$132)+SUMIF('PIB Municipios 2018'!$F$8:$F$132,$F104,'PIB Municipios 2018'!$AE$8:$AE$132)+SUMIF('PIB Municipios 2018'!$F$8:$F$132,$F104,'PIB Municipios 2018'!$AF$8:$AF$132)+SUMIF('PIB Municipios 2018'!$F$8:$F$132,$F104,'PIB Municipios 2018'!$AJ$8:$AJ$132)+SUMIF('PIB Municipios 2018'!$F$8:$F$132,$F104,'PIB Municipios 2018'!$AM$8:$AM$132)</f>
        <v>338.61682328894369</v>
      </c>
      <c r="K104" s="74">
        <f t="shared" si="2"/>
        <v>575.38033880395096</v>
      </c>
      <c r="L104" s="220">
        <f t="shared" si="3"/>
        <v>4.4570201893753721E-3</v>
      </c>
      <c r="Z104" s="203"/>
      <c r="AA104" s="204"/>
      <c r="AB104" s="203"/>
      <c r="AC104" s="227"/>
      <c r="AD104" s="227"/>
    </row>
    <row r="105" spans="1:30" x14ac:dyDescent="0.3">
      <c r="A105" s="79" t="s">
        <v>18</v>
      </c>
      <c r="B105" s="210" t="s">
        <v>8</v>
      </c>
      <c r="C105" s="133" t="s">
        <v>63</v>
      </c>
      <c r="D105" s="213" t="s">
        <v>39</v>
      </c>
      <c r="E105" s="226" t="s">
        <v>484</v>
      </c>
      <c r="F105" s="212" t="s">
        <v>166</v>
      </c>
      <c r="G105" s="211" t="s">
        <v>292</v>
      </c>
      <c r="H105" s="74">
        <f>SUMIF('PIB Municipios 2018'!$F$8:$F$132,$F105,'PIB Municipios 2018'!$M$8:$M$132)+SUMIF('PIB Municipios 2018'!$F$8:$F$132,$F105,'PIB Municipios 2018'!$R$8:$R$132)</f>
        <v>115.99434476402639</v>
      </c>
      <c r="I105" s="74">
        <f>SUMIF('PIB Municipios 2018'!$F$8:$F$132,$F105,'PIB Municipios 2018'!$S$8:$S$132)+SUMIF('PIB Municipios 2018'!$F$8:$F$132,$F105,'PIB Municipios 2018'!$Y$8:$Y$132)</f>
        <v>15.148448687667839</v>
      </c>
      <c r="J105" s="74">
        <f>SUMIF('PIB Municipios 2018'!$F$8:$F$132,$F105,'PIB Municipios 2018'!$V$8:$V$132)+SUMIF('PIB Municipios 2018'!$F$8:$F$132,$F105,'PIB Municipios 2018'!$AB$8:$AB$132)+SUMIF('PIB Municipios 2018'!$F$8:$F$132,$F105,'PIB Municipios 2018'!$AC$8:$AC$132)+SUMIF('PIB Municipios 2018'!$F$8:$F$132,$F105,'PIB Municipios 2018'!$AD$8:$AD$132)+SUMIF('PIB Municipios 2018'!$F$8:$F$132,$F105,'PIB Municipios 2018'!$AE$8:$AE$132)+SUMIF('PIB Municipios 2018'!$F$8:$F$132,$F105,'PIB Municipios 2018'!$AF$8:$AF$132)+SUMIF('PIB Municipios 2018'!$F$8:$F$132,$F105,'PIB Municipios 2018'!$AJ$8:$AJ$132)+SUMIF('PIB Municipios 2018'!$F$8:$F$132,$F105,'PIB Municipios 2018'!$AM$8:$AM$132)</f>
        <v>68.905453036710441</v>
      </c>
      <c r="K105" s="74">
        <f t="shared" si="2"/>
        <v>200.04824648840469</v>
      </c>
      <c r="L105" s="220">
        <f t="shared" si="3"/>
        <v>1.5496168591741914E-3</v>
      </c>
      <c r="Z105" s="203"/>
      <c r="AA105" s="204"/>
      <c r="AB105" s="203"/>
      <c r="AC105" s="227"/>
      <c r="AD105" s="227"/>
    </row>
    <row r="106" spans="1:30" x14ac:dyDescent="0.3">
      <c r="A106" s="79" t="s">
        <v>18</v>
      </c>
      <c r="B106" s="210" t="s">
        <v>8</v>
      </c>
      <c r="C106" s="133" t="s">
        <v>63</v>
      </c>
      <c r="D106" s="213" t="s">
        <v>39</v>
      </c>
      <c r="E106" s="226" t="s">
        <v>484</v>
      </c>
      <c r="F106" s="212" t="s">
        <v>167</v>
      </c>
      <c r="G106" s="211" t="s">
        <v>293</v>
      </c>
      <c r="H106" s="74">
        <f>SUMIF('PIB Municipios 2018'!$F$8:$F$132,$F106,'PIB Municipios 2018'!$M$8:$M$132)+SUMIF('PIB Municipios 2018'!$F$8:$F$132,$F106,'PIB Municipios 2018'!$R$8:$R$132)</f>
        <v>148.99348995609864</v>
      </c>
      <c r="I106" s="74">
        <f>SUMIF('PIB Municipios 2018'!$F$8:$F$132,$F106,'PIB Municipios 2018'!$S$8:$S$132)+SUMIF('PIB Municipios 2018'!$F$8:$F$132,$F106,'PIB Municipios 2018'!$Y$8:$Y$132)</f>
        <v>78.519510378520522</v>
      </c>
      <c r="J106" s="74">
        <f>SUMIF('PIB Municipios 2018'!$F$8:$F$132,$F106,'PIB Municipios 2018'!$V$8:$V$132)+SUMIF('PIB Municipios 2018'!$F$8:$F$132,$F106,'PIB Municipios 2018'!$AB$8:$AB$132)+SUMIF('PIB Municipios 2018'!$F$8:$F$132,$F106,'PIB Municipios 2018'!$AC$8:$AC$132)+SUMIF('PIB Municipios 2018'!$F$8:$F$132,$F106,'PIB Municipios 2018'!$AD$8:$AD$132)+SUMIF('PIB Municipios 2018'!$F$8:$F$132,$F106,'PIB Municipios 2018'!$AE$8:$AE$132)+SUMIF('PIB Municipios 2018'!$F$8:$F$132,$F106,'PIB Municipios 2018'!$AF$8:$AF$132)+SUMIF('PIB Municipios 2018'!$F$8:$F$132,$F106,'PIB Municipios 2018'!$AJ$8:$AJ$132)+SUMIF('PIB Municipios 2018'!$F$8:$F$132,$F106,'PIB Municipios 2018'!$AM$8:$AM$132)</f>
        <v>226.92575382768186</v>
      </c>
      <c r="K106" s="74">
        <f t="shared" si="2"/>
        <v>454.43875416230105</v>
      </c>
      <c r="L106" s="220">
        <f t="shared" si="3"/>
        <v>3.520180592799323E-3</v>
      </c>
      <c r="Z106" s="203"/>
      <c r="AA106" s="204"/>
      <c r="AB106" s="203"/>
      <c r="AC106" s="227"/>
      <c r="AD106" s="227"/>
    </row>
    <row r="107" spans="1:30" x14ac:dyDescent="0.3">
      <c r="A107" s="79" t="s">
        <v>18</v>
      </c>
      <c r="B107" s="210" t="s">
        <v>8</v>
      </c>
      <c r="C107" s="133" t="s">
        <v>63</v>
      </c>
      <c r="D107" s="213" t="s">
        <v>39</v>
      </c>
      <c r="E107" s="226" t="s">
        <v>484</v>
      </c>
      <c r="F107" s="212" t="s">
        <v>168</v>
      </c>
      <c r="G107" s="211" t="s">
        <v>294</v>
      </c>
      <c r="H107" s="74">
        <f>SUMIF('PIB Municipios 2018'!$F$8:$F$132,$F107,'PIB Municipios 2018'!$M$8:$M$132)+SUMIF('PIB Municipios 2018'!$F$8:$F$132,$F107,'PIB Municipios 2018'!$R$8:$R$132)</f>
        <v>20.780969525060659</v>
      </c>
      <c r="I107" s="74">
        <f>SUMIF('PIB Municipios 2018'!$F$8:$F$132,$F107,'PIB Municipios 2018'!$S$8:$S$132)+SUMIF('PIB Municipios 2018'!$F$8:$F$132,$F107,'PIB Municipios 2018'!$Y$8:$Y$132)</f>
        <v>13.267944470398145</v>
      </c>
      <c r="J107" s="74">
        <f>SUMIF('PIB Municipios 2018'!$F$8:$F$132,$F107,'PIB Municipios 2018'!$V$8:$V$132)+SUMIF('PIB Municipios 2018'!$F$8:$F$132,$F107,'PIB Municipios 2018'!$AB$8:$AB$132)+SUMIF('PIB Municipios 2018'!$F$8:$F$132,$F107,'PIB Municipios 2018'!$AC$8:$AC$132)+SUMIF('PIB Municipios 2018'!$F$8:$F$132,$F107,'PIB Municipios 2018'!$AD$8:$AD$132)+SUMIF('PIB Municipios 2018'!$F$8:$F$132,$F107,'PIB Municipios 2018'!$AE$8:$AE$132)+SUMIF('PIB Municipios 2018'!$F$8:$F$132,$F107,'PIB Municipios 2018'!$AF$8:$AF$132)+SUMIF('PIB Municipios 2018'!$F$8:$F$132,$F107,'PIB Municipios 2018'!$AJ$8:$AJ$132)+SUMIF('PIB Municipios 2018'!$F$8:$F$132,$F107,'PIB Municipios 2018'!$AM$8:$AM$132)</f>
        <v>44.187519601646883</v>
      </c>
      <c r="K107" s="74">
        <f t="shared" si="2"/>
        <v>78.236433597105687</v>
      </c>
      <c r="L107" s="220">
        <f t="shared" si="3"/>
        <v>6.0603628690524057E-4</v>
      </c>
      <c r="Z107" s="203"/>
      <c r="AA107" s="204"/>
      <c r="AB107" s="203"/>
      <c r="AC107" s="227"/>
      <c r="AD107" s="227"/>
    </row>
    <row r="108" spans="1:30" x14ac:dyDescent="0.3">
      <c r="A108" s="79" t="s">
        <v>18</v>
      </c>
      <c r="B108" s="210" t="s">
        <v>8</v>
      </c>
      <c r="C108" s="133" t="s">
        <v>63</v>
      </c>
      <c r="D108" s="213" t="s">
        <v>39</v>
      </c>
      <c r="E108" s="226" t="s">
        <v>484</v>
      </c>
      <c r="F108" s="212" t="s">
        <v>169</v>
      </c>
      <c r="G108" s="211" t="s">
        <v>295</v>
      </c>
      <c r="H108" s="74">
        <f>SUMIF('PIB Municipios 2018'!$F$8:$F$132,$F108,'PIB Municipios 2018'!$M$8:$M$132)+SUMIF('PIB Municipios 2018'!$F$8:$F$132,$F108,'PIB Municipios 2018'!$R$8:$R$132)</f>
        <v>71.963720268339841</v>
      </c>
      <c r="I108" s="74">
        <f>SUMIF('PIB Municipios 2018'!$F$8:$F$132,$F108,'PIB Municipios 2018'!$S$8:$S$132)+SUMIF('PIB Municipios 2018'!$F$8:$F$132,$F108,'PIB Municipios 2018'!$Y$8:$Y$132)</f>
        <v>34.645880778074876</v>
      </c>
      <c r="J108" s="74">
        <f>SUMIF('PIB Municipios 2018'!$F$8:$F$132,$F108,'PIB Municipios 2018'!$V$8:$V$132)+SUMIF('PIB Municipios 2018'!$F$8:$F$132,$F108,'PIB Municipios 2018'!$AB$8:$AB$132)+SUMIF('PIB Municipios 2018'!$F$8:$F$132,$F108,'PIB Municipios 2018'!$AC$8:$AC$132)+SUMIF('PIB Municipios 2018'!$F$8:$F$132,$F108,'PIB Municipios 2018'!$AD$8:$AD$132)+SUMIF('PIB Municipios 2018'!$F$8:$F$132,$F108,'PIB Municipios 2018'!$AE$8:$AE$132)+SUMIF('PIB Municipios 2018'!$F$8:$F$132,$F108,'PIB Municipios 2018'!$AF$8:$AF$132)+SUMIF('PIB Municipios 2018'!$F$8:$F$132,$F108,'PIB Municipios 2018'!$AJ$8:$AJ$132)+SUMIF('PIB Municipios 2018'!$F$8:$F$132,$F108,'PIB Municipios 2018'!$AM$8:$AM$132)</f>
        <v>127.78656087530597</v>
      </c>
      <c r="K108" s="74">
        <f t="shared" si="2"/>
        <v>234.3961619217207</v>
      </c>
      <c r="L108" s="220">
        <f t="shared" si="3"/>
        <v>1.8156832195011289E-3</v>
      </c>
      <c r="Z108" s="203"/>
      <c r="AA108" s="204"/>
      <c r="AB108" s="203"/>
      <c r="AC108" s="227"/>
      <c r="AD108" s="227"/>
    </row>
    <row r="109" spans="1:30" x14ac:dyDescent="0.3">
      <c r="A109" s="79" t="s">
        <v>18</v>
      </c>
      <c r="B109" s="210" t="s">
        <v>8</v>
      </c>
      <c r="C109" s="133" t="s">
        <v>64</v>
      </c>
      <c r="D109" s="213" t="s">
        <v>40</v>
      </c>
      <c r="E109" s="226" t="s">
        <v>480</v>
      </c>
      <c r="F109" s="212" t="s">
        <v>170</v>
      </c>
      <c r="G109" s="211" t="s">
        <v>296</v>
      </c>
      <c r="H109" s="74">
        <f>SUMIF('PIB Municipios 2018'!$F$8:$F$132,$F109,'PIB Municipios 2018'!$M$8:$M$132)+SUMIF('PIB Municipios 2018'!$F$8:$F$132,$F109,'PIB Municipios 2018'!$R$8:$R$132)</f>
        <v>103.02717123194864</v>
      </c>
      <c r="I109" s="74">
        <f>SUMIF('PIB Municipios 2018'!$F$8:$F$132,$F109,'PIB Municipios 2018'!$S$8:$S$132)+SUMIF('PIB Municipios 2018'!$F$8:$F$132,$F109,'PIB Municipios 2018'!$Y$8:$Y$132)</f>
        <v>13.954151202409101</v>
      </c>
      <c r="J109" s="74">
        <f>SUMIF('PIB Municipios 2018'!$F$8:$F$132,$F109,'PIB Municipios 2018'!$V$8:$V$132)+SUMIF('PIB Municipios 2018'!$F$8:$F$132,$F109,'PIB Municipios 2018'!$AB$8:$AB$132)+SUMIF('PIB Municipios 2018'!$F$8:$F$132,$F109,'PIB Municipios 2018'!$AC$8:$AC$132)+SUMIF('PIB Municipios 2018'!$F$8:$F$132,$F109,'PIB Municipios 2018'!$AD$8:$AD$132)+SUMIF('PIB Municipios 2018'!$F$8:$F$132,$F109,'PIB Municipios 2018'!$AE$8:$AE$132)+SUMIF('PIB Municipios 2018'!$F$8:$F$132,$F109,'PIB Municipios 2018'!$AF$8:$AF$132)+SUMIF('PIB Municipios 2018'!$F$8:$F$132,$F109,'PIB Municipios 2018'!$AJ$8:$AJ$132)+SUMIF('PIB Municipios 2018'!$F$8:$F$132,$F109,'PIB Municipios 2018'!$AM$8:$AM$132)</f>
        <v>113.05321083973365</v>
      </c>
      <c r="K109" s="74">
        <f t="shared" si="2"/>
        <v>230.03453327409139</v>
      </c>
      <c r="L109" s="220">
        <f t="shared" si="3"/>
        <v>1.7818971033793098E-3</v>
      </c>
      <c r="Z109" s="203"/>
      <c r="AA109" s="204"/>
      <c r="AB109" s="203"/>
      <c r="AC109" s="227"/>
      <c r="AD109" s="227"/>
    </row>
    <row r="110" spans="1:30" x14ac:dyDescent="0.3">
      <c r="A110" s="79" t="s">
        <v>18</v>
      </c>
      <c r="B110" s="210" t="s">
        <v>8</v>
      </c>
      <c r="C110" s="133" t="s">
        <v>64</v>
      </c>
      <c r="D110" s="213" t="s">
        <v>40</v>
      </c>
      <c r="E110" s="226" t="s">
        <v>480</v>
      </c>
      <c r="F110" s="212" t="s">
        <v>171</v>
      </c>
      <c r="G110" s="211" t="s">
        <v>297</v>
      </c>
      <c r="H110" s="74">
        <f>SUMIF('PIB Municipios 2018'!$F$8:$F$132,$F110,'PIB Municipios 2018'!$M$8:$M$132)+SUMIF('PIB Municipios 2018'!$F$8:$F$132,$F110,'PIB Municipios 2018'!$R$8:$R$132)</f>
        <v>185.36302151644199</v>
      </c>
      <c r="I110" s="74">
        <f>SUMIF('PIB Municipios 2018'!$F$8:$F$132,$F110,'PIB Municipios 2018'!$S$8:$S$132)+SUMIF('PIB Municipios 2018'!$F$8:$F$132,$F110,'PIB Municipios 2018'!$Y$8:$Y$132)</f>
        <v>48.182197017266688</v>
      </c>
      <c r="J110" s="74">
        <f>SUMIF('PIB Municipios 2018'!$F$8:$F$132,$F110,'PIB Municipios 2018'!$V$8:$V$132)+SUMIF('PIB Municipios 2018'!$F$8:$F$132,$F110,'PIB Municipios 2018'!$AB$8:$AB$132)+SUMIF('PIB Municipios 2018'!$F$8:$F$132,$F110,'PIB Municipios 2018'!$AC$8:$AC$132)+SUMIF('PIB Municipios 2018'!$F$8:$F$132,$F110,'PIB Municipios 2018'!$AD$8:$AD$132)+SUMIF('PIB Municipios 2018'!$F$8:$F$132,$F110,'PIB Municipios 2018'!$AE$8:$AE$132)+SUMIF('PIB Municipios 2018'!$F$8:$F$132,$F110,'PIB Municipios 2018'!$AF$8:$AF$132)+SUMIF('PIB Municipios 2018'!$F$8:$F$132,$F110,'PIB Municipios 2018'!$AJ$8:$AJ$132)+SUMIF('PIB Municipios 2018'!$F$8:$F$132,$F110,'PIB Municipios 2018'!$AM$8:$AM$132)</f>
        <v>143.8222819340952</v>
      </c>
      <c r="K110" s="74">
        <f t="shared" si="2"/>
        <v>377.36750046780389</v>
      </c>
      <c r="L110" s="220">
        <f t="shared" si="3"/>
        <v>2.9231700406992999E-3</v>
      </c>
      <c r="Z110" s="203"/>
      <c r="AA110" s="204"/>
      <c r="AB110" s="203"/>
      <c r="AC110" s="227"/>
      <c r="AD110" s="227"/>
    </row>
    <row r="111" spans="1:30" x14ac:dyDescent="0.3">
      <c r="A111" s="79" t="s">
        <v>18</v>
      </c>
      <c r="B111" s="210" t="s">
        <v>8</v>
      </c>
      <c r="C111" s="133" t="s">
        <v>64</v>
      </c>
      <c r="D111" s="213" t="s">
        <v>40</v>
      </c>
      <c r="E111" s="226" t="s">
        <v>484</v>
      </c>
      <c r="F111" s="212" t="s">
        <v>172</v>
      </c>
      <c r="G111" s="211" t="s">
        <v>298</v>
      </c>
      <c r="H111" s="74">
        <f>SUMIF('PIB Municipios 2018'!$F$8:$F$132,$F111,'PIB Municipios 2018'!$M$8:$M$132)+SUMIF('PIB Municipios 2018'!$F$8:$F$132,$F111,'PIB Municipios 2018'!$R$8:$R$132)</f>
        <v>141.44547481309323</v>
      </c>
      <c r="I111" s="74">
        <f>SUMIF('PIB Municipios 2018'!$F$8:$F$132,$F111,'PIB Municipios 2018'!$S$8:$S$132)+SUMIF('PIB Municipios 2018'!$F$8:$F$132,$F111,'PIB Municipios 2018'!$Y$8:$Y$132)</f>
        <v>15.130232540097904</v>
      </c>
      <c r="J111" s="74">
        <f>SUMIF('PIB Municipios 2018'!$F$8:$F$132,$F111,'PIB Municipios 2018'!$V$8:$V$132)+SUMIF('PIB Municipios 2018'!$F$8:$F$132,$F111,'PIB Municipios 2018'!$AB$8:$AB$132)+SUMIF('PIB Municipios 2018'!$F$8:$F$132,$F111,'PIB Municipios 2018'!$AC$8:$AC$132)+SUMIF('PIB Municipios 2018'!$F$8:$F$132,$F111,'PIB Municipios 2018'!$AD$8:$AD$132)+SUMIF('PIB Municipios 2018'!$F$8:$F$132,$F111,'PIB Municipios 2018'!$AE$8:$AE$132)+SUMIF('PIB Municipios 2018'!$F$8:$F$132,$F111,'PIB Municipios 2018'!$AF$8:$AF$132)+SUMIF('PIB Municipios 2018'!$F$8:$F$132,$F111,'PIB Municipios 2018'!$AJ$8:$AJ$132)+SUMIF('PIB Municipios 2018'!$F$8:$F$132,$F111,'PIB Municipios 2018'!$AM$8:$AM$132)</f>
        <v>145.60149122981164</v>
      </c>
      <c r="K111" s="74">
        <f t="shared" si="2"/>
        <v>302.17719858300279</v>
      </c>
      <c r="L111" s="220">
        <f t="shared" si="3"/>
        <v>2.340729746958268E-3</v>
      </c>
      <c r="Z111" s="203"/>
      <c r="AA111" s="204"/>
      <c r="AB111" s="203"/>
      <c r="AC111" s="227"/>
      <c r="AD111" s="227"/>
    </row>
    <row r="112" spans="1:30" x14ac:dyDescent="0.3">
      <c r="A112" s="79" t="s">
        <v>18</v>
      </c>
      <c r="B112" s="210" t="s">
        <v>8</v>
      </c>
      <c r="C112" s="133" t="s">
        <v>64</v>
      </c>
      <c r="D112" s="213" t="s">
        <v>40</v>
      </c>
      <c r="E112" s="226" t="s">
        <v>480</v>
      </c>
      <c r="F112" s="212" t="s">
        <v>173</v>
      </c>
      <c r="G112" s="211" t="s">
        <v>299</v>
      </c>
      <c r="H112" s="74">
        <f>SUMIF('PIB Municipios 2018'!$F$8:$F$132,$F112,'PIB Municipios 2018'!$M$8:$M$132)+SUMIF('PIB Municipios 2018'!$F$8:$F$132,$F112,'PIB Municipios 2018'!$R$8:$R$132)</f>
        <v>160.92484790613818</v>
      </c>
      <c r="I112" s="74">
        <f>SUMIF('PIB Municipios 2018'!$F$8:$F$132,$F112,'PIB Municipios 2018'!$S$8:$S$132)+SUMIF('PIB Municipios 2018'!$F$8:$F$132,$F112,'PIB Municipios 2018'!$Y$8:$Y$132)</f>
        <v>30.734388487041276</v>
      </c>
      <c r="J112" s="74">
        <f>SUMIF('PIB Municipios 2018'!$F$8:$F$132,$F112,'PIB Municipios 2018'!$V$8:$V$132)+SUMIF('PIB Municipios 2018'!$F$8:$F$132,$F112,'PIB Municipios 2018'!$AB$8:$AB$132)+SUMIF('PIB Municipios 2018'!$F$8:$F$132,$F112,'PIB Municipios 2018'!$AC$8:$AC$132)+SUMIF('PIB Municipios 2018'!$F$8:$F$132,$F112,'PIB Municipios 2018'!$AD$8:$AD$132)+SUMIF('PIB Municipios 2018'!$F$8:$F$132,$F112,'PIB Municipios 2018'!$AE$8:$AE$132)+SUMIF('PIB Municipios 2018'!$F$8:$F$132,$F112,'PIB Municipios 2018'!$AF$8:$AF$132)+SUMIF('PIB Municipios 2018'!$F$8:$F$132,$F112,'PIB Municipios 2018'!$AJ$8:$AJ$132)+SUMIF('PIB Municipios 2018'!$F$8:$F$132,$F112,'PIB Municipios 2018'!$AM$8:$AM$132)</f>
        <v>216.2697918277502</v>
      </c>
      <c r="K112" s="74">
        <f t="shared" si="2"/>
        <v>407.92902822092969</v>
      </c>
      <c r="L112" s="220">
        <f t="shared" si="3"/>
        <v>3.1599062254931451E-3</v>
      </c>
      <c r="Z112" s="203"/>
      <c r="AA112" s="204"/>
      <c r="AB112" s="203"/>
      <c r="AC112" s="227"/>
      <c r="AD112" s="227"/>
    </row>
    <row r="113" spans="1:30" x14ac:dyDescent="0.3">
      <c r="A113" s="79" t="s">
        <v>18</v>
      </c>
      <c r="B113" s="210" t="s">
        <v>8</v>
      </c>
      <c r="C113" s="133" t="s">
        <v>65</v>
      </c>
      <c r="D113" s="213" t="s">
        <v>41</v>
      </c>
      <c r="E113" s="226" t="s">
        <v>483</v>
      </c>
      <c r="F113" s="212" t="s">
        <v>174</v>
      </c>
      <c r="G113" s="211" t="s">
        <v>300</v>
      </c>
      <c r="H113" s="74">
        <f>SUMIF('PIB Municipios 2018'!$F$8:$F$132,$F113,'PIB Municipios 2018'!$M$8:$M$132)+SUMIF('PIB Municipios 2018'!$F$8:$F$132,$F113,'PIB Municipios 2018'!$R$8:$R$132)</f>
        <v>22.857266879972062</v>
      </c>
      <c r="I113" s="74">
        <f>SUMIF('PIB Municipios 2018'!$F$8:$F$132,$F113,'PIB Municipios 2018'!$S$8:$S$132)+SUMIF('PIB Municipios 2018'!$F$8:$F$132,$F113,'PIB Municipios 2018'!$Y$8:$Y$132)</f>
        <v>11.482153582802624</v>
      </c>
      <c r="J113" s="74">
        <f>SUMIF('PIB Municipios 2018'!$F$8:$F$132,$F113,'PIB Municipios 2018'!$V$8:$V$132)+SUMIF('PIB Municipios 2018'!$F$8:$F$132,$F113,'PIB Municipios 2018'!$AB$8:$AB$132)+SUMIF('PIB Municipios 2018'!$F$8:$F$132,$F113,'PIB Municipios 2018'!$AC$8:$AC$132)+SUMIF('PIB Municipios 2018'!$F$8:$F$132,$F113,'PIB Municipios 2018'!$AD$8:$AD$132)+SUMIF('PIB Municipios 2018'!$F$8:$F$132,$F113,'PIB Municipios 2018'!$AE$8:$AE$132)+SUMIF('PIB Municipios 2018'!$F$8:$F$132,$F113,'PIB Municipios 2018'!$AF$8:$AF$132)+SUMIF('PIB Municipios 2018'!$F$8:$F$132,$F113,'PIB Municipios 2018'!$AJ$8:$AJ$132)+SUMIF('PIB Municipios 2018'!$F$8:$F$132,$F113,'PIB Municipios 2018'!$AM$8:$AM$132)</f>
        <v>37.682905983841458</v>
      </c>
      <c r="K113" s="74">
        <f t="shared" si="2"/>
        <v>72.022326446616148</v>
      </c>
      <c r="L113" s="220">
        <f t="shared" si="3"/>
        <v>5.5790047279965864E-4</v>
      </c>
      <c r="Z113" s="203"/>
      <c r="AA113" s="204"/>
      <c r="AB113" s="203"/>
      <c r="AC113" s="227"/>
      <c r="AD113" s="227"/>
    </row>
    <row r="114" spans="1:30" x14ac:dyDescent="0.3">
      <c r="A114" s="79" t="s">
        <v>18</v>
      </c>
      <c r="B114" s="210" t="s">
        <v>8</v>
      </c>
      <c r="C114" s="133" t="s">
        <v>65</v>
      </c>
      <c r="D114" s="213" t="s">
        <v>41</v>
      </c>
      <c r="E114" s="226" t="s">
        <v>483</v>
      </c>
      <c r="F114" s="212" t="s">
        <v>175</v>
      </c>
      <c r="G114" s="211" t="s">
        <v>301</v>
      </c>
      <c r="H114" s="74">
        <f>SUMIF('PIB Municipios 2018'!$F$8:$F$132,$F114,'PIB Municipios 2018'!$M$8:$M$132)+SUMIF('PIB Municipios 2018'!$F$8:$F$132,$F114,'PIB Municipios 2018'!$R$8:$R$132)</f>
        <v>50.329375823681829</v>
      </c>
      <c r="I114" s="74">
        <f>SUMIF('PIB Municipios 2018'!$F$8:$F$132,$F114,'PIB Municipios 2018'!$S$8:$S$132)+SUMIF('PIB Municipios 2018'!$F$8:$F$132,$F114,'PIB Municipios 2018'!$Y$8:$Y$132)</f>
        <v>22.346461242063601</v>
      </c>
      <c r="J114" s="74">
        <f>SUMIF('PIB Municipios 2018'!$F$8:$F$132,$F114,'PIB Municipios 2018'!$V$8:$V$132)+SUMIF('PIB Municipios 2018'!$F$8:$F$132,$F114,'PIB Municipios 2018'!$AB$8:$AB$132)+SUMIF('PIB Municipios 2018'!$F$8:$F$132,$F114,'PIB Municipios 2018'!$AC$8:$AC$132)+SUMIF('PIB Municipios 2018'!$F$8:$F$132,$F114,'PIB Municipios 2018'!$AD$8:$AD$132)+SUMIF('PIB Municipios 2018'!$F$8:$F$132,$F114,'PIB Municipios 2018'!$AE$8:$AE$132)+SUMIF('PIB Municipios 2018'!$F$8:$F$132,$F114,'PIB Municipios 2018'!$AF$8:$AF$132)+SUMIF('PIB Municipios 2018'!$F$8:$F$132,$F114,'PIB Municipios 2018'!$AJ$8:$AJ$132)+SUMIF('PIB Municipios 2018'!$F$8:$F$132,$F114,'PIB Municipios 2018'!$AM$8:$AM$132)</f>
        <v>132.6762514037496</v>
      </c>
      <c r="K114" s="74">
        <f t="shared" si="2"/>
        <v>205.35208846949502</v>
      </c>
      <c r="L114" s="220">
        <f t="shared" si="3"/>
        <v>1.5907015629722315E-3</v>
      </c>
      <c r="Z114" s="203"/>
      <c r="AA114" s="204"/>
      <c r="AB114" s="203"/>
      <c r="AC114" s="227"/>
      <c r="AD114" s="227"/>
    </row>
    <row r="115" spans="1:30" x14ac:dyDescent="0.3">
      <c r="A115" s="79" t="s">
        <v>18</v>
      </c>
      <c r="B115" s="210" t="s">
        <v>8</v>
      </c>
      <c r="C115" s="133" t="s">
        <v>65</v>
      </c>
      <c r="D115" s="213" t="s">
        <v>41</v>
      </c>
      <c r="E115" s="226" t="s">
        <v>483</v>
      </c>
      <c r="F115" s="212" t="s">
        <v>176</v>
      </c>
      <c r="G115" s="211" t="s">
        <v>302</v>
      </c>
      <c r="H115" s="74">
        <f>SUMIF('PIB Municipios 2018'!$F$8:$F$132,$F115,'PIB Municipios 2018'!$M$8:$M$132)+SUMIF('PIB Municipios 2018'!$F$8:$F$132,$F115,'PIB Municipios 2018'!$R$8:$R$132)</f>
        <v>10.988147857653205</v>
      </c>
      <c r="I115" s="74">
        <f>SUMIF('PIB Municipios 2018'!$F$8:$F$132,$F115,'PIB Municipios 2018'!$S$8:$S$132)+SUMIF('PIB Municipios 2018'!$F$8:$F$132,$F115,'PIB Municipios 2018'!$Y$8:$Y$132)</f>
        <v>13.868483718034756</v>
      </c>
      <c r="J115" s="74">
        <f>SUMIF('PIB Municipios 2018'!$F$8:$F$132,$F115,'PIB Municipios 2018'!$V$8:$V$132)+SUMIF('PIB Municipios 2018'!$F$8:$F$132,$F115,'PIB Municipios 2018'!$AB$8:$AB$132)+SUMIF('PIB Municipios 2018'!$F$8:$F$132,$F115,'PIB Municipios 2018'!$AC$8:$AC$132)+SUMIF('PIB Municipios 2018'!$F$8:$F$132,$F115,'PIB Municipios 2018'!$AD$8:$AD$132)+SUMIF('PIB Municipios 2018'!$F$8:$F$132,$F115,'PIB Municipios 2018'!$AE$8:$AE$132)+SUMIF('PIB Municipios 2018'!$F$8:$F$132,$F115,'PIB Municipios 2018'!$AF$8:$AF$132)+SUMIF('PIB Municipios 2018'!$F$8:$F$132,$F115,'PIB Municipios 2018'!$AJ$8:$AJ$132)+SUMIF('PIB Municipios 2018'!$F$8:$F$132,$F115,'PIB Municipios 2018'!$AM$8:$AM$132)</f>
        <v>97.352469022489629</v>
      </c>
      <c r="K115" s="74">
        <f t="shared" si="2"/>
        <v>122.2091005981776</v>
      </c>
      <c r="L115" s="220">
        <f t="shared" si="3"/>
        <v>9.4665804852444712E-4</v>
      </c>
      <c r="Z115" s="203"/>
      <c r="AA115" s="204"/>
      <c r="AB115" s="203"/>
      <c r="AC115" s="227"/>
      <c r="AD115" s="227"/>
    </row>
    <row r="116" spans="1:30" x14ac:dyDescent="0.3">
      <c r="A116" s="79" t="s">
        <v>18</v>
      </c>
      <c r="B116" s="210" t="s">
        <v>8</v>
      </c>
      <c r="C116" s="133" t="s">
        <v>65</v>
      </c>
      <c r="D116" s="213" t="s">
        <v>41</v>
      </c>
      <c r="E116" s="226" t="s">
        <v>483</v>
      </c>
      <c r="F116" s="212" t="s">
        <v>177</v>
      </c>
      <c r="G116" s="211" t="s">
        <v>303</v>
      </c>
      <c r="H116" s="74">
        <f>SUMIF('PIB Municipios 2018'!$F$8:$F$132,$F116,'PIB Municipios 2018'!$M$8:$M$132)+SUMIF('PIB Municipios 2018'!$F$8:$F$132,$F116,'PIB Municipios 2018'!$R$8:$R$132)</f>
        <v>28.712848989391013</v>
      </c>
      <c r="I116" s="74">
        <f>SUMIF('PIB Municipios 2018'!$F$8:$F$132,$F116,'PIB Municipios 2018'!$S$8:$S$132)+SUMIF('PIB Municipios 2018'!$F$8:$F$132,$F116,'PIB Municipios 2018'!$Y$8:$Y$132)</f>
        <v>14.220374829109666</v>
      </c>
      <c r="J116" s="74">
        <f>SUMIF('PIB Municipios 2018'!$F$8:$F$132,$F116,'PIB Municipios 2018'!$V$8:$V$132)+SUMIF('PIB Municipios 2018'!$F$8:$F$132,$F116,'PIB Municipios 2018'!$AB$8:$AB$132)+SUMIF('PIB Municipios 2018'!$F$8:$F$132,$F116,'PIB Municipios 2018'!$AC$8:$AC$132)+SUMIF('PIB Municipios 2018'!$F$8:$F$132,$F116,'PIB Municipios 2018'!$AD$8:$AD$132)+SUMIF('PIB Municipios 2018'!$F$8:$F$132,$F116,'PIB Municipios 2018'!$AE$8:$AE$132)+SUMIF('PIB Municipios 2018'!$F$8:$F$132,$F116,'PIB Municipios 2018'!$AF$8:$AF$132)+SUMIF('PIB Municipios 2018'!$F$8:$F$132,$F116,'PIB Municipios 2018'!$AJ$8:$AJ$132)+SUMIF('PIB Municipios 2018'!$F$8:$F$132,$F116,'PIB Municipios 2018'!$AM$8:$AM$132)</f>
        <v>46.119936724632723</v>
      </c>
      <c r="K116" s="74">
        <f t="shared" si="2"/>
        <v>89.053160543133401</v>
      </c>
      <c r="L116" s="220">
        <f t="shared" si="3"/>
        <v>6.8982498653585628E-4</v>
      </c>
      <c r="Z116" s="203"/>
      <c r="AA116" s="204"/>
      <c r="AB116" s="203"/>
      <c r="AC116" s="227"/>
      <c r="AD116" s="227"/>
    </row>
    <row r="117" spans="1:30" x14ac:dyDescent="0.3">
      <c r="A117" s="79" t="s">
        <v>18</v>
      </c>
      <c r="B117" s="210" t="s">
        <v>8</v>
      </c>
      <c r="C117" s="133" t="s">
        <v>65</v>
      </c>
      <c r="D117" s="213" t="s">
        <v>41</v>
      </c>
      <c r="E117" s="226" t="s">
        <v>483</v>
      </c>
      <c r="F117" s="212" t="s">
        <v>178</v>
      </c>
      <c r="G117" s="211" t="s">
        <v>304</v>
      </c>
      <c r="H117" s="74">
        <f>SUMIF('PIB Municipios 2018'!$F$8:$F$132,$F117,'PIB Municipios 2018'!$M$8:$M$132)+SUMIF('PIB Municipios 2018'!$F$8:$F$132,$F117,'PIB Municipios 2018'!$R$8:$R$132)</f>
        <v>24.733735017174478</v>
      </c>
      <c r="I117" s="74">
        <f>SUMIF('PIB Municipios 2018'!$F$8:$F$132,$F117,'PIB Municipios 2018'!$S$8:$S$132)+SUMIF('PIB Municipios 2018'!$F$8:$F$132,$F117,'PIB Municipios 2018'!$Y$8:$Y$132)</f>
        <v>14.256068705588351</v>
      </c>
      <c r="J117" s="74">
        <f>SUMIF('PIB Municipios 2018'!$F$8:$F$132,$F117,'PIB Municipios 2018'!$V$8:$V$132)+SUMIF('PIB Municipios 2018'!$F$8:$F$132,$F117,'PIB Municipios 2018'!$AB$8:$AB$132)+SUMIF('PIB Municipios 2018'!$F$8:$F$132,$F117,'PIB Municipios 2018'!$AC$8:$AC$132)+SUMIF('PIB Municipios 2018'!$F$8:$F$132,$F117,'PIB Municipios 2018'!$AD$8:$AD$132)+SUMIF('PIB Municipios 2018'!$F$8:$F$132,$F117,'PIB Municipios 2018'!$AE$8:$AE$132)+SUMIF('PIB Municipios 2018'!$F$8:$F$132,$F117,'PIB Municipios 2018'!$AF$8:$AF$132)+SUMIF('PIB Municipios 2018'!$F$8:$F$132,$F117,'PIB Municipios 2018'!$AJ$8:$AJ$132)+SUMIF('PIB Municipios 2018'!$F$8:$F$132,$F117,'PIB Municipios 2018'!$AM$8:$AM$132)</f>
        <v>50.615170653594632</v>
      </c>
      <c r="K117" s="74">
        <f t="shared" si="2"/>
        <v>89.604974376357461</v>
      </c>
      <c r="L117" s="220">
        <f t="shared" si="3"/>
        <v>6.9409945549071957E-4</v>
      </c>
      <c r="Z117" s="203"/>
      <c r="AA117" s="204"/>
      <c r="AB117" s="203"/>
      <c r="AC117" s="227"/>
      <c r="AD117" s="227"/>
    </row>
    <row r="118" spans="1:30" x14ac:dyDescent="0.3">
      <c r="A118" s="79" t="s">
        <v>18</v>
      </c>
      <c r="B118" s="210" t="s">
        <v>8</v>
      </c>
      <c r="C118" s="133" t="s">
        <v>65</v>
      </c>
      <c r="D118" s="213" t="s">
        <v>41</v>
      </c>
      <c r="E118" s="226" t="s">
        <v>483</v>
      </c>
      <c r="F118" s="212" t="s">
        <v>179</v>
      </c>
      <c r="G118" s="211" t="s">
        <v>305</v>
      </c>
      <c r="H118" s="74">
        <f>SUMIF('PIB Municipios 2018'!$F$8:$F$132,$F118,'PIB Municipios 2018'!$M$8:$M$132)+SUMIF('PIB Municipios 2018'!$F$8:$F$132,$F118,'PIB Municipios 2018'!$R$8:$R$132)</f>
        <v>71.961057357871994</v>
      </c>
      <c r="I118" s="74">
        <f>SUMIF('PIB Municipios 2018'!$F$8:$F$132,$F118,'PIB Municipios 2018'!$S$8:$S$132)+SUMIF('PIB Municipios 2018'!$F$8:$F$132,$F118,'PIB Municipios 2018'!$Y$8:$Y$132)</f>
        <v>57.682372061923196</v>
      </c>
      <c r="J118" s="74">
        <f>SUMIF('PIB Municipios 2018'!$F$8:$F$132,$F118,'PIB Municipios 2018'!$V$8:$V$132)+SUMIF('PIB Municipios 2018'!$F$8:$F$132,$F118,'PIB Municipios 2018'!$AB$8:$AB$132)+SUMIF('PIB Municipios 2018'!$F$8:$F$132,$F118,'PIB Municipios 2018'!$AC$8:$AC$132)+SUMIF('PIB Municipios 2018'!$F$8:$F$132,$F118,'PIB Municipios 2018'!$AD$8:$AD$132)+SUMIF('PIB Municipios 2018'!$F$8:$F$132,$F118,'PIB Municipios 2018'!$AE$8:$AE$132)+SUMIF('PIB Municipios 2018'!$F$8:$F$132,$F118,'PIB Municipios 2018'!$AF$8:$AF$132)+SUMIF('PIB Municipios 2018'!$F$8:$F$132,$F118,'PIB Municipios 2018'!$AJ$8:$AJ$132)+SUMIF('PIB Municipios 2018'!$F$8:$F$132,$F118,'PIB Municipios 2018'!$AM$8:$AM$132)</f>
        <v>216.41628771509545</v>
      </c>
      <c r="K118" s="74">
        <f t="shared" si="2"/>
        <v>346.05971713489066</v>
      </c>
      <c r="L118" s="220">
        <f t="shared" si="3"/>
        <v>2.6806531992489193E-3</v>
      </c>
      <c r="Z118" s="203"/>
      <c r="AA118" s="204"/>
      <c r="AB118" s="203"/>
      <c r="AC118" s="227"/>
      <c r="AD118" s="227"/>
    </row>
    <row r="119" spans="1:30" x14ac:dyDescent="0.3">
      <c r="A119" s="79" t="s">
        <v>18</v>
      </c>
      <c r="B119" s="210" t="s">
        <v>8</v>
      </c>
      <c r="C119" s="133" t="s">
        <v>65</v>
      </c>
      <c r="D119" s="213" t="s">
        <v>41</v>
      </c>
      <c r="E119" s="226" t="s">
        <v>483</v>
      </c>
      <c r="F119" s="212" t="s">
        <v>180</v>
      </c>
      <c r="G119" s="211" t="s">
        <v>306</v>
      </c>
      <c r="H119" s="74">
        <f>SUMIF('PIB Municipios 2018'!$F$8:$F$132,$F119,'PIB Municipios 2018'!$M$8:$M$132)+SUMIF('PIB Municipios 2018'!$F$8:$F$132,$F119,'PIB Municipios 2018'!$R$8:$R$132)</f>
        <v>47.624846103489077</v>
      </c>
      <c r="I119" s="74">
        <f>SUMIF('PIB Municipios 2018'!$F$8:$F$132,$F119,'PIB Municipios 2018'!$S$8:$S$132)+SUMIF('PIB Municipios 2018'!$F$8:$F$132,$F119,'PIB Municipios 2018'!$Y$8:$Y$132)</f>
        <v>16.080016014197774</v>
      </c>
      <c r="J119" s="74">
        <f>SUMIF('PIB Municipios 2018'!$F$8:$F$132,$F119,'PIB Municipios 2018'!$V$8:$V$132)+SUMIF('PIB Municipios 2018'!$F$8:$F$132,$F119,'PIB Municipios 2018'!$AB$8:$AB$132)+SUMIF('PIB Municipios 2018'!$F$8:$F$132,$F119,'PIB Municipios 2018'!$AC$8:$AC$132)+SUMIF('PIB Municipios 2018'!$F$8:$F$132,$F119,'PIB Municipios 2018'!$AD$8:$AD$132)+SUMIF('PIB Municipios 2018'!$F$8:$F$132,$F119,'PIB Municipios 2018'!$AE$8:$AE$132)+SUMIF('PIB Municipios 2018'!$F$8:$F$132,$F119,'PIB Municipios 2018'!$AF$8:$AF$132)+SUMIF('PIB Municipios 2018'!$F$8:$F$132,$F119,'PIB Municipios 2018'!$AJ$8:$AJ$132)+SUMIF('PIB Municipios 2018'!$F$8:$F$132,$F119,'PIB Municipios 2018'!$AM$8:$AM$132)</f>
        <v>132.46649689391566</v>
      </c>
      <c r="K119" s="74">
        <f t="shared" si="2"/>
        <v>196.1713590116025</v>
      </c>
      <c r="L119" s="220">
        <f t="shared" si="3"/>
        <v>1.5195856526995964E-3</v>
      </c>
      <c r="Z119" s="203"/>
      <c r="AA119" s="204"/>
      <c r="AB119" s="203"/>
      <c r="AC119" s="227"/>
      <c r="AD119" s="227"/>
    </row>
    <row r="120" spans="1:30" x14ac:dyDescent="0.3">
      <c r="A120" s="79" t="s">
        <v>18</v>
      </c>
      <c r="B120" s="210" t="s">
        <v>8</v>
      </c>
      <c r="C120" s="133" t="s">
        <v>65</v>
      </c>
      <c r="D120" s="213" t="s">
        <v>41</v>
      </c>
      <c r="E120" s="226" t="s">
        <v>483</v>
      </c>
      <c r="F120" s="212" t="s">
        <v>181</v>
      </c>
      <c r="G120" s="211" t="s">
        <v>307</v>
      </c>
      <c r="H120" s="74">
        <f>SUMIF('PIB Municipios 2018'!$F$8:$F$132,$F120,'PIB Municipios 2018'!$M$8:$M$132)+SUMIF('PIB Municipios 2018'!$F$8:$F$132,$F120,'PIB Municipios 2018'!$R$8:$R$132)</f>
        <v>27.089517356792783</v>
      </c>
      <c r="I120" s="74">
        <f>SUMIF('PIB Municipios 2018'!$F$8:$F$132,$F120,'PIB Municipios 2018'!$S$8:$S$132)+SUMIF('PIB Municipios 2018'!$F$8:$F$132,$F120,'PIB Municipios 2018'!$Y$8:$Y$132)</f>
        <v>19.045939758986819</v>
      </c>
      <c r="J120" s="74">
        <f>SUMIF('PIB Municipios 2018'!$F$8:$F$132,$F120,'PIB Municipios 2018'!$V$8:$V$132)+SUMIF('PIB Municipios 2018'!$F$8:$F$132,$F120,'PIB Municipios 2018'!$AB$8:$AB$132)+SUMIF('PIB Municipios 2018'!$F$8:$F$132,$F120,'PIB Municipios 2018'!$AC$8:$AC$132)+SUMIF('PIB Municipios 2018'!$F$8:$F$132,$F120,'PIB Municipios 2018'!$AD$8:$AD$132)+SUMIF('PIB Municipios 2018'!$F$8:$F$132,$F120,'PIB Municipios 2018'!$AE$8:$AE$132)+SUMIF('PIB Municipios 2018'!$F$8:$F$132,$F120,'PIB Municipios 2018'!$AF$8:$AF$132)+SUMIF('PIB Municipios 2018'!$F$8:$F$132,$F120,'PIB Municipios 2018'!$AJ$8:$AJ$132)+SUMIF('PIB Municipios 2018'!$F$8:$F$132,$F120,'PIB Municipios 2018'!$AM$8:$AM$132)</f>
        <v>45.209995774418715</v>
      </c>
      <c r="K120" s="74">
        <f t="shared" si="2"/>
        <v>91.345452890198317</v>
      </c>
      <c r="L120" s="220">
        <f t="shared" si="3"/>
        <v>7.0758157740591745E-4</v>
      </c>
      <c r="Z120" s="203"/>
      <c r="AA120" s="204"/>
      <c r="AB120" s="203"/>
      <c r="AC120" s="227"/>
      <c r="AD120" s="227"/>
    </row>
    <row r="121" spans="1:30" x14ac:dyDescent="0.3">
      <c r="A121" s="79" t="s">
        <v>18</v>
      </c>
      <c r="B121" s="210" t="s">
        <v>8</v>
      </c>
      <c r="C121" s="133" t="s">
        <v>65</v>
      </c>
      <c r="D121" s="213" t="s">
        <v>41</v>
      </c>
      <c r="E121" s="226" t="s">
        <v>483</v>
      </c>
      <c r="F121" s="212" t="s">
        <v>182</v>
      </c>
      <c r="G121" s="211" t="s">
        <v>308</v>
      </c>
      <c r="H121" s="74">
        <f>SUMIF('PIB Municipios 2018'!$F$8:$F$132,$F121,'PIB Municipios 2018'!$M$8:$M$132)+SUMIF('PIB Municipios 2018'!$F$8:$F$132,$F121,'PIB Municipios 2018'!$R$8:$R$132)</f>
        <v>51.990683291349441</v>
      </c>
      <c r="I121" s="74">
        <f>SUMIF('PIB Municipios 2018'!$F$8:$F$132,$F121,'PIB Municipios 2018'!$S$8:$S$132)+SUMIF('PIB Municipios 2018'!$F$8:$F$132,$F121,'PIB Municipios 2018'!$Y$8:$Y$132)</f>
        <v>4.9500225190173133</v>
      </c>
      <c r="J121" s="74">
        <f>SUMIF('PIB Municipios 2018'!$F$8:$F$132,$F121,'PIB Municipios 2018'!$V$8:$V$132)+SUMIF('PIB Municipios 2018'!$F$8:$F$132,$F121,'PIB Municipios 2018'!$AB$8:$AB$132)+SUMIF('PIB Municipios 2018'!$F$8:$F$132,$F121,'PIB Municipios 2018'!$AC$8:$AC$132)+SUMIF('PIB Municipios 2018'!$F$8:$F$132,$F121,'PIB Municipios 2018'!$AD$8:$AD$132)+SUMIF('PIB Municipios 2018'!$F$8:$F$132,$F121,'PIB Municipios 2018'!$AE$8:$AE$132)+SUMIF('PIB Municipios 2018'!$F$8:$F$132,$F121,'PIB Municipios 2018'!$AF$8:$AF$132)+SUMIF('PIB Municipios 2018'!$F$8:$F$132,$F121,'PIB Municipios 2018'!$AJ$8:$AJ$132)+SUMIF('PIB Municipios 2018'!$F$8:$F$132,$F121,'PIB Municipios 2018'!$AM$8:$AM$132)</f>
        <v>44.699990672506509</v>
      </c>
      <c r="K121" s="74">
        <f t="shared" si="2"/>
        <v>101.64069648287327</v>
      </c>
      <c r="L121" s="220">
        <f t="shared" si="3"/>
        <v>7.8733075451974382E-4</v>
      </c>
      <c r="Z121" s="203"/>
      <c r="AA121" s="204"/>
      <c r="AB121" s="203"/>
      <c r="AC121" s="227"/>
      <c r="AD121" s="227"/>
    </row>
    <row r="122" spans="1:30" x14ac:dyDescent="0.3">
      <c r="A122" s="79" t="s">
        <v>19</v>
      </c>
      <c r="B122" s="210" t="s">
        <v>9</v>
      </c>
      <c r="C122" s="133" t="s">
        <v>66</v>
      </c>
      <c r="D122" s="211" t="s">
        <v>21</v>
      </c>
      <c r="E122" s="226" t="s">
        <v>478</v>
      </c>
      <c r="F122" s="212" t="s">
        <v>183</v>
      </c>
      <c r="G122" s="211" t="s">
        <v>309</v>
      </c>
      <c r="H122" s="74">
        <f>SUMIF('PIB Municipios 2018'!$F$8:$F$132,$F122,'PIB Municipios 2018'!$M$8:$M$132)+SUMIF('PIB Municipios 2018'!$F$8:$F$132,$F122,'PIB Municipios 2018'!$R$8:$R$132)</f>
        <v>286.16871596862643</v>
      </c>
      <c r="I122" s="74">
        <f>SUMIF('PIB Municipios 2018'!$F$8:$F$132,$F122,'PIB Municipios 2018'!$S$8:$S$132)+SUMIF('PIB Municipios 2018'!$F$8:$F$132,$F122,'PIB Municipios 2018'!$Y$8:$Y$132)</f>
        <v>373.09953185834803</v>
      </c>
      <c r="J122" s="74">
        <f>SUMIF('PIB Municipios 2018'!$F$8:$F$132,$F122,'PIB Municipios 2018'!$V$8:$V$132)+SUMIF('PIB Municipios 2018'!$F$8:$F$132,$F122,'PIB Municipios 2018'!$AB$8:$AB$132)+SUMIF('PIB Municipios 2018'!$F$8:$F$132,$F122,'PIB Municipios 2018'!$AC$8:$AC$132)+SUMIF('PIB Municipios 2018'!$F$8:$F$132,$F122,'PIB Municipios 2018'!$AD$8:$AD$132)+SUMIF('PIB Municipios 2018'!$F$8:$F$132,$F122,'PIB Municipios 2018'!$AE$8:$AE$132)+SUMIF('PIB Municipios 2018'!$F$8:$F$132,$F122,'PIB Municipios 2018'!$AF$8:$AF$132)+SUMIF('PIB Municipios 2018'!$F$8:$F$132,$F122,'PIB Municipios 2018'!$AJ$8:$AJ$132)+SUMIF('PIB Municipios 2018'!$F$8:$F$132,$F122,'PIB Municipios 2018'!$AM$8:$AM$132)</f>
        <v>1316.5839158176586</v>
      </c>
      <c r="K122" s="74">
        <f t="shared" si="2"/>
        <v>1975.852163644633</v>
      </c>
      <c r="L122" s="220">
        <f t="shared" si="3"/>
        <v>1.5305376966635883E-2</v>
      </c>
      <c r="Z122" s="203"/>
      <c r="AA122" s="204"/>
      <c r="AB122" s="203"/>
      <c r="AC122" s="227"/>
      <c r="AD122" s="227"/>
    </row>
    <row r="123" spans="1:30" x14ac:dyDescent="0.3">
      <c r="A123" s="79" t="s">
        <v>19</v>
      </c>
      <c r="B123" s="210" t="s">
        <v>9</v>
      </c>
      <c r="C123" s="133" t="s">
        <v>66</v>
      </c>
      <c r="D123" s="211" t="s">
        <v>21</v>
      </c>
      <c r="E123" s="226" t="s">
        <v>478</v>
      </c>
      <c r="F123" s="212" t="s">
        <v>184</v>
      </c>
      <c r="G123" s="211" t="s">
        <v>310</v>
      </c>
      <c r="H123" s="74">
        <f>SUMIF('PIB Municipios 2018'!$F$8:$F$132,$F123,'PIB Municipios 2018'!$M$8:$M$132)+SUMIF('PIB Municipios 2018'!$F$8:$F$132,$F123,'PIB Municipios 2018'!$R$8:$R$132)</f>
        <v>278.0975536849885</v>
      </c>
      <c r="I123" s="74">
        <f>SUMIF('PIB Municipios 2018'!$F$8:$F$132,$F123,'PIB Municipios 2018'!$S$8:$S$132)+SUMIF('PIB Municipios 2018'!$F$8:$F$132,$F123,'PIB Municipios 2018'!$Y$8:$Y$132)</f>
        <v>88.009246381220862</v>
      </c>
      <c r="J123" s="74">
        <f>SUMIF('PIB Municipios 2018'!$F$8:$F$132,$F123,'PIB Municipios 2018'!$V$8:$V$132)+SUMIF('PIB Municipios 2018'!$F$8:$F$132,$F123,'PIB Municipios 2018'!$AB$8:$AB$132)+SUMIF('PIB Municipios 2018'!$F$8:$F$132,$F123,'PIB Municipios 2018'!$AC$8:$AC$132)+SUMIF('PIB Municipios 2018'!$F$8:$F$132,$F123,'PIB Municipios 2018'!$AD$8:$AD$132)+SUMIF('PIB Municipios 2018'!$F$8:$F$132,$F123,'PIB Municipios 2018'!$AE$8:$AE$132)+SUMIF('PIB Municipios 2018'!$F$8:$F$132,$F123,'PIB Municipios 2018'!$AF$8:$AF$132)+SUMIF('PIB Municipios 2018'!$F$8:$F$132,$F123,'PIB Municipios 2018'!$AJ$8:$AJ$132)+SUMIF('PIB Municipios 2018'!$F$8:$F$132,$F123,'PIB Municipios 2018'!$AM$8:$AM$132)</f>
        <v>425.23598138678568</v>
      </c>
      <c r="K123" s="74">
        <f t="shared" si="2"/>
        <v>791.34278145299504</v>
      </c>
      <c r="L123" s="220">
        <f t="shared" si="3"/>
        <v>6.1299118440232715E-3</v>
      </c>
      <c r="Z123" s="1"/>
      <c r="AA123" s="204"/>
      <c r="AB123" s="1"/>
      <c r="AC123" s="227"/>
      <c r="AD123" s="227"/>
    </row>
    <row r="124" spans="1:30" x14ac:dyDescent="0.3">
      <c r="A124" s="79" t="s">
        <v>19</v>
      </c>
      <c r="B124" s="210" t="s">
        <v>9</v>
      </c>
      <c r="C124" s="133" t="s">
        <v>66</v>
      </c>
      <c r="D124" s="211" t="s">
        <v>21</v>
      </c>
      <c r="E124" s="226" t="s">
        <v>478</v>
      </c>
      <c r="F124" s="212" t="s">
        <v>185</v>
      </c>
      <c r="G124" s="211" t="s">
        <v>311</v>
      </c>
      <c r="H124" s="74">
        <f>SUMIF('PIB Municipios 2018'!$F$8:$F$132,$F124,'PIB Municipios 2018'!$M$8:$M$132)+SUMIF('PIB Municipios 2018'!$F$8:$F$132,$F124,'PIB Municipios 2018'!$R$8:$R$132)</f>
        <v>144.44893907187702</v>
      </c>
      <c r="I124" s="74">
        <f>SUMIF('PIB Municipios 2018'!$F$8:$F$132,$F124,'PIB Municipios 2018'!$S$8:$S$132)+SUMIF('PIB Municipios 2018'!$F$8:$F$132,$F124,'PIB Municipios 2018'!$Y$8:$Y$132)</f>
        <v>40.134436764594284</v>
      </c>
      <c r="J124" s="74">
        <f>SUMIF('PIB Municipios 2018'!$F$8:$F$132,$F124,'PIB Municipios 2018'!$V$8:$V$132)+SUMIF('PIB Municipios 2018'!$F$8:$F$132,$F124,'PIB Municipios 2018'!$AB$8:$AB$132)+SUMIF('PIB Municipios 2018'!$F$8:$F$132,$F124,'PIB Municipios 2018'!$AC$8:$AC$132)+SUMIF('PIB Municipios 2018'!$F$8:$F$132,$F124,'PIB Municipios 2018'!$AD$8:$AD$132)+SUMIF('PIB Municipios 2018'!$F$8:$F$132,$F124,'PIB Municipios 2018'!$AE$8:$AE$132)+SUMIF('PIB Municipios 2018'!$F$8:$F$132,$F124,'PIB Municipios 2018'!$AF$8:$AF$132)+SUMIF('PIB Municipios 2018'!$F$8:$F$132,$F124,'PIB Municipios 2018'!$AJ$8:$AJ$132)+SUMIF('PIB Municipios 2018'!$F$8:$F$132,$F124,'PIB Municipios 2018'!$AM$8:$AM$132)</f>
        <v>445.6697893591147</v>
      </c>
      <c r="K124" s="74">
        <f t="shared" si="2"/>
        <v>630.25316519558601</v>
      </c>
      <c r="L124" s="220">
        <f t="shared" si="3"/>
        <v>4.8820769363333858E-3</v>
      </c>
      <c r="Z124" s="203"/>
      <c r="AA124" s="204"/>
      <c r="AB124" s="203"/>
      <c r="AC124" s="227"/>
      <c r="AD124" s="227"/>
    </row>
    <row r="125" spans="1:30" x14ac:dyDescent="0.3">
      <c r="A125" s="79" t="s">
        <v>19</v>
      </c>
      <c r="B125" s="210" t="s">
        <v>9</v>
      </c>
      <c r="C125" s="133" t="s">
        <v>66</v>
      </c>
      <c r="D125" s="211" t="s">
        <v>21</v>
      </c>
      <c r="E125" s="226" t="s">
        <v>478</v>
      </c>
      <c r="F125" s="212" t="s">
        <v>186</v>
      </c>
      <c r="G125" s="211" t="s">
        <v>312</v>
      </c>
      <c r="H125" s="74">
        <f>SUMIF('PIB Municipios 2018'!$F$8:$F$132,$F125,'PIB Municipios 2018'!$M$8:$M$132)+SUMIF('PIB Municipios 2018'!$F$8:$F$132,$F125,'PIB Municipios 2018'!$R$8:$R$132)</f>
        <v>68.117345404888383</v>
      </c>
      <c r="I125" s="74">
        <f>SUMIF('PIB Municipios 2018'!$F$8:$F$132,$F125,'PIB Municipios 2018'!$S$8:$S$132)+SUMIF('PIB Municipios 2018'!$F$8:$F$132,$F125,'PIB Municipios 2018'!$Y$8:$Y$132)</f>
        <v>39.671130232062566</v>
      </c>
      <c r="J125" s="74">
        <f>SUMIF('PIB Municipios 2018'!$F$8:$F$132,$F125,'PIB Municipios 2018'!$V$8:$V$132)+SUMIF('PIB Municipios 2018'!$F$8:$F$132,$F125,'PIB Municipios 2018'!$AB$8:$AB$132)+SUMIF('PIB Municipios 2018'!$F$8:$F$132,$F125,'PIB Municipios 2018'!$AC$8:$AC$132)+SUMIF('PIB Municipios 2018'!$F$8:$F$132,$F125,'PIB Municipios 2018'!$AD$8:$AD$132)+SUMIF('PIB Municipios 2018'!$F$8:$F$132,$F125,'PIB Municipios 2018'!$AE$8:$AE$132)+SUMIF('PIB Municipios 2018'!$F$8:$F$132,$F125,'PIB Municipios 2018'!$AF$8:$AF$132)+SUMIF('PIB Municipios 2018'!$F$8:$F$132,$F125,'PIB Municipios 2018'!$AJ$8:$AJ$132)+SUMIF('PIB Municipios 2018'!$F$8:$F$132,$F125,'PIB Municipios 2018'!$AM$8:$AM$132)</f>
        <v>129.69801799545598</v>
      </c>
      <c r="K125" s="74">
        <f t="shared" si="2"/>
        <v>237.48649363240693</v>
      </c>
      <c r="L125" s="220">
        <f t="shared" si="3"/>
        <v>1.8396215953848565E-3</v>
      </c>
      <c r="Z125" s="203"/>
      <c r="AA125" s="204"/>
      <c r="AB125" s="203"/>
      <c r="AC125" s="227"/>
      <c r="AD125" s="227"/>
    </row>
    <row r="126" spans="1:30" x14ac:dyDescent="0.3">
      <c r="A126" s="79" t="s">
        <v>19</v>
      </c>
      <c r="B126" s="210" t="s">
        <v>9</v>
      </c>
      <c r="C126" s="133" t="s">
        <v>66</v>
      </c>
      <c r="D126" s="211" t="s">
        <v>21</v>
      </c>
      <c r="E126" s="226" t="s">
        <v>485</v>
      </c>
      <c r="F126" s="212" t="s">
        <v>187</v>
      </c>
      <c r="G126" s="211" t="s">
        <v>313</v>
      </c>
      <c r="H126" s="74">
        <f>SUMIF('PIB Municipios 2018'!$F$8:$F$132,$F126,'PIB Municipios 2018'!$M$8:$M$132)+SUMIF('PIB Municipios 2018'!$F$8:$F$132,$F126,'PIB Municipios 2018'!$R$8:$R$132)</f>
        <v>404.06358927972337</v>
      </c>
      <c r="I126" s="74">
        <f>SUMIF('PIB Municipios 2018'!$F$8:$F$132,$F126,'PIB Municipios 2018'!$S$8:$S$132)+SUMIF('PIB Municipios 2018'!$F$8:$F$132,$F126,'PIB Municipios 2018'!$Y$8:$Y$132)</f>
        <v>131.54784629074271</v>
      </c>
      <c r="J126" s="74">
        <f>SUMIF('PIB Municipios 2018'!$F$8:$F$132,$F126,'PIB Municipios 2018'!$V$8:$V$132)+SUMIF('PIB Municipios 2018'!$F$8:$F$132,$F126,'PIB Municipios 2018'!$AB$8:$AB$132)+SUMIF('PIB Municipios 2018'!$F$8:$F$132,$F126,'PIB Municipios 2018'!$AC$8:$AC$132)+SUMIF('PIB Municipios 2018'!$F$8:$F$132,$F126,'PIB Municipios 2018'!$AD$8:$AD$132)+SUMIF('PIB Municipios 2018'!$F$8:$F$132,$F126,'PIB Municipios 2018'!$AE$8:$AE$132)+SUMIF('PIB Municipios 2018'!$F$8:$F$132,$F126,'PIB Municipios 2018'!$AF$8:$AF$132)+SUMIF('PIB Municipios 2018'!$F$8:$F$132,$F126,'PIB Municipios 2018'!$AJ$8:$AJ$132)+SUMIF('PIB Municipios 2018'!$F$8:$F$132,$F126,'PIB Municipios 2018'!$AM$8:$AM$132)</f>
        <v>1179.3371791183597</v>
      </c>
      <c r="K126" s="74">
        <f t="shared" si="2"/>
        <v>1714.9486146888257</v>
      </c>
      <c r="L126" s="220">
        <f t="shared" si="3"/>
        <v>1.3284361810655836E-2</v>
      </c>
      <c r="Z126" s="203"/>
      <c r="AA126" s="204"/>
      <c r="AB126" s="203"/>
      <c r="AC126" s="227"/>
      <c r="AD126" s="227"/>
    </row>
    <row r="127" spans="1:30" x14ac:dyDescent="0.3">
      <c r="A127" s="79" t="s">
        <v>19</v>
      </c>
      <c r="B127" s="210" t="s">
        <v>9</v>
      </c>
      <c r="C127" s="133" t="s">
        <v>67</v>
      </c>
      <c r="D127" s="213" t="s">
        <v>5</v>
      </c>
      <c r="E127" s="226" t="s">
        <v>478</v>
      </c>
      <c r="F127" s="212" t="s">
        <v>188</v>
      </c>
      <c r="G127" s="211" t="s">
        <v>314</v>
      </c>
      <c r="H127" s="74">
        <f>SUMIF('PIB Municipios 2018'!$F$8:$F$132,$F127,'PIB Municipios 2018'!$M$8:$M$132)+SUMIF('PIB Municipios 2018'!$F$8:$F$132,$F127,'PIB Municipios 2018'!$R$8:$R$132)</f>
        <v>47.405470743158297</v>
      </c>
      <c r="I127" s="74">
        <f>SUMIF('PIB Municipios 2018'!$F$8:$F$132,$F127,'PIB Municipios 2018'!$S$8:$S$132)+SUMIF('PIB Municipios 2018'!$F$8:$F$132,$F127,'PIB Municipios 2018'!$Y$8:$Y$132)</f>
        <v>27.891913385693449</v>
      </c>
      <c r="J127" s="74">
        <f>SUMIF('PIB Municipios 2018'!$F$8:$F$132,$F127,'PIB Municipios 2018'!$V$8:$V$132)+SUMIF('PIB Municipios 2018'!$F$8:$F$132,$F127,'PIB Municipios 2018'!$AB$8:$AB$132)+SUMIF('PIB Municipios 2018'!$F$8:$F$132,$F127,'PIB Municipios 2018'!$AC$8:$AC$132)+SUMIF('PIB Municipios 2018'!$F$8:$F$132,$F127,'PIB Municipios 2018'!$AD$8:$AD$132)+SUMIF('PIB Municipios 2018'!$F$8:$F$132,$F127,'PIB Municipios 2018'!$AE$8:$AE$132)+SUMIF('PIB Municipios 2018'!$F$8:$F$132,$F127,'PIB Municipios 2018'!$AF$8:$AF$132)+SUMIF('PIB Municipios 2018'!$F$8:$F$132,$F127,'PIB Municipios 2018'!$AJ$8:$AJ$132)+SUMIF('PIB Municipios 2018'!$F$8:$F$132,$F127,'PIB Municipios 2018'!$AM$8:$AM$132)</f>
        <v>244.69128064492523</v>
      </c>
      <c r="K127" s="74">
        <f t="shared" si="2"/>
        <v>319.98866477377697</v>
      </c>
      <c r="L127" s="220">
        <f t="shared" si="3"/>
        <v>2.4787012052456298E-3</v>
      </c>
      <c r="Z127" s="203"/>
      <c r="AA127" s="204"/>
      <c r="AB127" s="203"/>
      <c r="AC127" s="227"/>
      <c r="AD127" s="227"/>
    </row>
    <row r="128" spans="1:30" x14ac:dyDescent="0.3">
      <c r="A128" s="79" t="s">
        <v>19</v>
      </c>
      <c r="B128" s="210" t="s">
        <v>9</v>
      </c>
      <c r="C128" s="133" t="s">
        <v>67</v>
      </c>
      <c r="D128" s="213" t="s">
        <v>5</v>
      </c>
      <c r="E128" s="226" t="s">
        <v>478</v>
      </c>
      <c r="F128" s="212" t="s">
        <v>189</v>
      </c>
      <c r="G128" s="211" t="s">
        <v>315</v>
      </c>
      <c r="H128" s="74">
        <f>SUMIF('PIB Municipios 2018'!$F$8:$F$132,$F128,'PIB Municipios 2018'!$M$8:$M$132)+SUMIF('PIB Municipios 2018'!$F$8:$F$132,$F128,'PIB Municipios 2018'!$R$8:$R$132)</f>
        <v>95.655821304820179</v>
      </c>
      <c r="I128" s="74">
        <f>SUMIF('PIB Municipios 2018'!$F$8:$F$132,$F128,'PIB Municipios 2018'!$S$8:$S$132)+SUMIF('PIB Municipios 2018'!$F$8:$F$132,$F128,'PIB Municipios 2018'!$Y$8:$Y$132)</f>
        <v>50.196962199438843</v>
      </c>
      <c r="J128" s="74">
        <f>SUMIF('PIB Municipios 2018'!$F$8:$F$132,$F128,'PIB Municipios 2018'!$V$8:$V$132)+SUMIF('PIB Municipios 2018'!$F$8:$F$132,$F128,'PIB Municipios 2018'!$AB$8:$AB$132)+SUMIF('PIB Municipios 2018'!$F$8:$F$132,$F128,'PIB Municipios 2018'!$AC$8:$AC$132)+SUMIF('PIB Municipios 2018'!$F$8:$F$132,$F128,'PIB Municipios 2018'!$AD$8:$AD$132)+SUMIF('PIB Municipios 2018'!$F$8:$F$132,$F128,'PIB Municipios 2018'!$AE$8:$AE$132)+SUMIF('PIB Municipios 2018'!$F$8:$F$132,$F128,'PIB Municipios 2018'!$AF$8:$AF$132)+SUMIF('PIB Municipios 2018'!$F$8:$F$132,$F128,'PIB Municipios 2018'!$AJ$8:$AJ$132)+SUMIF('PIB Municipios 2018'!$F$8:$F$132,$F128,'PIB Municipios 2018'!$AM$8:$AM$132)</f>
        <v>358.24890736238854</v>
      </c>
      <c r="K128" s="74">
        <f t="shared" si="2"/>
        <v>504.10169086664757</v>
      </c>
      <c r="L128" s="220">
        <f t="shared" si="3"/>
        <v>3.9048804106885881E-3</v>
      </c>
      <c r="Z128" s="203"/>
      <c r="AA128" s="204"/>
      <c r="AB128" s="203"/>
      <c r="AC128" s="227"/>
      <c r="AD128" s="227"/>
    </row>
    <row r="129" spans="1:30" x14ac:dyDescent="0.3">
      <c r="A129" s="79" t="s">
        <v>19</v>
      </c>
      <c r="B129" s="210" t="s">
        <v>9</v>
      </c>
      <c r="C129" s="133" t="s">
        <v>67</v>
      </c>
      <c r="D129" s="213" t="s">
        <v>5</v>
      </c>
      <c r="E129" s="226" t="s">
        <v>478</v>
      </c>
      <c r="F129" s="212" t="s">
        <v>190</v>
      </c>
      <c r="G129" s="211" t="s">
        <v>316</v>
      </c>
      <c r="H129" s="74">
        <f>SUMIF('PIB Municipios 2018'!$F$8:$F$132,$F129,'PIB Municipios 2018'!$M$8:$M$132)+SUMIF('PIB Municipios 2018'!$F$8:$F$132,$F129,'PIB Municipios 2018'!$R$8:$R$132)</f>
        <v>26.16023851436136</v>
      </c>
      <c r="I129" s="74">
        <f>SUMIF('PIB Municipios 2018'!$F$8:$F$132,$F129,'PIB Municipios 2018'!$S$8:$S$132)+SUMIF('PIB Municipios 2018'!$F$8:$F$132,$F129,'PIB Municipios 2018'!$Y$8:$Y$132)</f>
        <v>29.55515772307805</v>
      </c>
      <c r="J129" s="74">
        <f>SUMIF('PIB Municipios 2018'!$F$8:$F$132,$F129,'PIB Municipios 2018'!$V$8:$V$132)+SUMIF('PIB Municipios 2018'!$F$8:$F$132,$F129,'PIB Municipios 2018'!$AB$8:$AB$132)+SUMIF('PIB Municipios 2018'!$F$8:$F$132,$F129,'PIB Municipios 2018'!$AC$8:$AC$132)+SUMIF('PIB Municipios 2018'!$F$8:$F$132,$F129,'PIB Municipios 2018'!$AD$8:$AD$132)+SUMIF('PIB Municipios 2018'!$F$8:$F$132,$F129,'PIB Municipios 2018'!$AE$8:$AE$132)+SUMIF('PIB Municipios 2018'!$F$8:$F$132,$F129,'PIB Municipios 2018'!$AF$8:$AF$132)+SUMIF('PIB Municipios 2018'!$F$8:$F$132,$F129,'PIB Municipios 2018'!$AJ$8:$AJ$132)+SUMIF('PIB Municipios 2018'!$F$8:$F$132,$F129,'PIB Municipios 2018'!$AM$8:$AM$132)</f>
        <v>145.96873732010988</v>
      </c>
      <c r="K129" s="74">
        <f t="shared" si="2"/>
        <v>201.68413355754927</v>
      </c>
      <c r="L129" s="220">
        <f t="shared" si="3"/>
        <v>1.562288793202858E-3</v>
      </c>
      <c r="Z129" s="203"/>
      <c r="AA129" s="204"/>
      <c r="AB129" s="203"/>
      <c r="AC129" s="227"/>
      <c r="AD129" s="227"/>
    </row>
    <row r="130" spans="1:30" x14ac:dyDescent="0.3">
      <c r="A130" s="79" t="s">
        <v>19</v>
      </c>
      <c r="B130" s="210" t="s">
        <v>9</v>
      </c>
      <c r="C130" s="133" t="s">
        <v>67</v>
      </c>
      <c r="D130" s="213" t="s">
        <v>5</v>
      </c>
      <c r="E130" s="226" t="s">
        <v>478</v>
      </c>
      <c r="F130" s="212" t="s">
        <v>191</v>
      </c>
      <c r="G130" s="211" t="s">
        <v>317</v>
      </c>
      <c r="H130" s="74">
        <f>SUMIF('PIB Municipios 2018'!$F$8:$F$132,$F130,'PIB Municipios 2018'!$M$8:$M$132)+SUMIF('PIB Municipios 2018'!$F$8:$F$132,$F130,'PIB Municipios 2018'!$R$8:$R$132)</f>
        <v>42.220710387900525</v>
      </c>
      <c r="I130" s="74">
        <f>SUMIF('PIB Municipios 2018'!$F$8:$F$132,$F130,'PIB Municipios 2018'!$S$8:$S$132)+SUMIF('PIB Municipios 2018'!$F$8:$F$132,$F130,'PIB Municipios 2018'!$Y$8:$Y$132)</f>
        <v>19.188522113254152</v>
      </c>
      <c r="J130" s="74">
        <f>SUMIF('PIB Municipios 2018'!$F$8:$F$132,$F130,'PIB Municipios 2018'!$V$8:$V$132)+SUMIF('PIB Municipios 2018'!$F$8:$F$132,$F130,'PIB Municipios 2018'!$AB$8:$AB$132)+SUMIF('PIB Municipios 2018'!$F$8:$F$132,$F130,'PIB Municipios 2018'!$AC$8:$AC$132)+SUMIF('PIB Municipios 2018'!$F$8:$F$132,$F130,'PIB Municipios 2018'!$AD$8:$AD$132)+SUMIF('PIB Municipios 2018'!$F$8:$F$132,$F130,'PIB Municipios 2018'!$AE$8:$AE$132)+SUMIF('PIB Municipios 2018'!$F$8:$F$132,$F130,'PIB Municipios 2018'!$AF$8:$AF$132)+SUMIF('PIB Municipios 2018'!$F$8:$F$132,$F130,'PIB Municipios 2018'!$AJ$8:$AJ$132)+SUMIF('PIB Municipios 2018'!$F$8:$F$132,$F130,'PIB Municipios 2018'!$AM$8:$AM$132)</f>
        <v>249.16330392595398</v>
      </c>
      <c r="K130" s="74">
        <f t="shared" si="2"/>
        <v>310.57253642710867</v>
      </c>
      <c r="L130" s="220">
        <f t="shared" si="3"/>
        <v>2.4057618444150363E-3</v>
      </c>
      <c r="Z130" s="203"/>
      <c r="AA130" s="204"/>
      <c r="AB130" s="203"/>
      <c r="AC130" s="227"/>
      <c r="AD130" s="227"/>
    </row>
    <row r="131" spans="1:30" x14ac:dyDescent="0.3">
      <c r="A131" s="79" t="s">
        <v>19</v>
      </c>
      <c r="B131" s="210" t="s">
        <v>9</v>
      </c>
      <c r="C131" s="133" t="s">
        <v>68</v>
      </c>
      <c r="D131" s="213" t="s">
        <v>42</v>
      </c>
      <c r="E131" s="226" t="s">
        <v>478</v>
      </c>
      <c r="F131" s="212" t="s">
        <v>192</v>
      </c>
      <c r="G131" s="211" t="s">
        <v>318</v>
      </c>
      <c r="H131" s="74">
        <f>SUMIF('PIB Municipios 2018'!$F$8:$F$132,$F131,'PIB Municipios 2018'!$M$8:$M$132)+SUMIF('PIB Municipios 2018'!$F$8:$F$132,$F131,'PIB Municipios 2018'!$R$8:$R$132)</f>
        <v>1.467015317616392</v>
      </c>
      <c r="I131" s="74">
        <f>SUMIF('PIB Municipios 2018'!$F$8:$F$132,$F131,'PIB Municipios 2018'!$S$8:$S$132)+SUMIF('PIB Municipios 2018'!$F$8:$F$132,$F131,'PIB Municipios 2018'!$Y$8:$Y$132)</f>
        <v>1.4030423627981077</v>
      </c>
      <c r="J131" s="74">
        <f>SUMIF('PIB Municipios 2018'!$F$8:$F$132,$F131,'PIB Municipios 2018'!$V$8:$V$132)+SUMIF('PIB Municipios 2018'!$F$8:$F$132,$F131,'PIB Municipios 2018'!$AB$8:$AB$132)+SUMIF('PIB Municipios 2018'!$F$8:$F$132,$F131,'PIB Municipios 2018'!$AC$8:$AC$132)+SUMIF('PIB Municipios 2018'!$F$8:$F$132,$F131,'PIB Municipios 2018'!$AD$8:$AD$132)+SUMIF('PIB Municipios 2018'!$F$8:$F$132,$F131,'PIB Municipios 2018'!$AE$8:$AE$132)+SUMIF('PIB Municipios 2018'!$F$8:$F$132,$F131,'PIB Municipios 2018'!$AF$8:$AF$132)+SUMIF('PIB Municipios 2018'!$F$8:$F$132,$F131,'PIB Municipios 2018'!$AJ$8:$AJ$132)+SUMIF('PIB Municipios 2018'!$F$8:$F$132,$F131,'PIB Municipios 2018'!$AM$8:$AM$132)</f>
        <v>30.277472495269983</v>
      </c>
      <c r="K131" s="74">
        <f t="shared" si="2"/>
        <v>33.14753017568448</v>
      </c>
      <c r="L131" s="220">
        <f t="shared" si="3"/>
        <v>2.5676791724941821E-4</v>
      </c>
      <c r="Z131" s="203"/>
      <c r="AA131" s="204"/>
      <c r="AB131" s="203"/>
      <c r="AC131" s="227"/>
      <c r="AD131" s="227"/>
    </row>
    <row r="132" spans="1:30" ht="15" thickBot="1" x14ac:dyDescent="0.35">
      <c r="A132" s="107" t="s">
        <v>19</v>
      </c>
      <c r="B132" s="214" t="s">
        <v>9</v>
      </c>
      <c r="C132" s="145" t="s">
        <v>68</v>
      </c>
      <c r="D132" s="215" t="s">
        <v>42</v>
      </c>
      <c r="E132" s="226" t="s">
        <v>478</v>
      </c>
      <c r="F132" s="216" t="s">
        <v>193</v>
      </c>
      <c r="G132" s="217" t="s">
        <v>319</v>
      </c>
      <c r="H132" s="221">
        <f>SUMIF('PIB Municipios 2018'!$F$8:$F$132,$F132,'PIB Municipios 2018'!$M$8:$M$132)+SUMIF('PIB Municipios 2018'!$F$8:$F$132,$F132,'PIB Municipios 2018'!$R$8:$R$132)</f>
        <v>23.969506623224582</v>
      </c>
      <c r="I132" s="221">
        <f>SUMIF('PIB Municipios 2018'!$F$8:$F$132,$F132,'PIB Municipios 2018'!$S$8:$S$132)+SUMIF('PIB Municipios 2018'!$F$8:$F$132,$F132,'PIB Municipios 2018'!$Y$8:$Y$132)</f>
        <v>15.839713382747032</v>
      </c>
      <c r="J132" s="221">
        <f>SUMIF('PIB Municipios 2018'!$F$8:$F$132,$F132,'PIB Municipios 2018'!$V$8:$V$132)+SUMIF('PIB Municipios 2018'!$F$8:$F$132,$F132,'PIB Municipios 2018'!$AB$8:$AB$132)+SUMIF('PIB Municipios 2018'!$F$8:$F$132,$F132,'PIB Municipios 2018'!$AC$8:$AC$132)+SUMIF('PIB Municipios 2018'!$F$8:$F$132,$F132,'PIB Municipios 2018'!$AD$8:$AD$132)+SUMIF('PIB Municipios 2018'!$F$8:$F$132,$F132,'PIB Municipios 2018'!$AE$8:$AE$132)+SUMIF('PIB Municipios 2018'!$F$8:$F$132,$F132,'PIB Municipios 2018'!$AF$8:$AF$132)+SUMIF('PIB Municipios 2018'!$F$8:$F$132,$F132,'PIB Municipios 2018'!$AJ$8:$AJ$132)+SUMIF('PIB Municipios 2018'!$F$8:$F$132,$F132,'PIB Municipios 2018'!$AM$8:$AM$132)</f>
        <v>62.324611384009025</v>
      </c>
      <c r="K132" s="221">
        <f t="shared" si="2"/>
        <v>102.13383138998063</v>
      </c>
      <c r="L132" s="222">
        <f t="shared" si="3"/>
        <v>7.9115068385836546E-4</v>
      </c>
      <c r="Z132" s="203"/>
      <c r="AA132" s="204"/>
      <c r="AB132" s="203"/>
      <c r="AC132" s="227"/>
      <c r="AD132" s="227"/>
    </row>
    <row r="133" spans="1:30" ht="15" thickBot="1" x14ac:dyDescent="0.35">
      <c r="A133" s="290" t="s">
        <v>330</v>
      </c>
      <c r="B133" s="291"/>
      <c r="C133" s="291"/>
      <c r="D133" s="291"/>
      <c r="E133" s="291"/>
      <c r="F133" s="291"/>
      <c r="G133" s="291"/>
      <c r="H133" s="223">
        <f t="shared" ref="H133:L133" si="4">SUM(H8:H132)</f>
        <v>10732.315253071589</v>
      </c>
      <c r="I133" s="223">
        <f t="shared" si="4"/>
        <v>31894.078368678332</v>
      </c>
      <c r="J133" s="223">
        <f t="shared" si="4"/>
        <v>86468.901969582657</v>
      </c>
      <c r="K133" s="223">
        <f t="shared" si="4"/>
        <v>129095.29559133262</v>
      </c>
      <c r="L133" s="224">
        <f t="shared" si="4"/>
        <v>0.99999999999999989</v>
      </c>
    </row>
    <row r="136" spans="1:30" x14ac:dyDescent="0.3">
      <c r="F136" s="299" t="s">
        <v>508</v>
      </c>
      <c r="G136" s="299"/>
      <c r="H136" s="299"/>
      <c r="I136" s="299"/>
      <c r="J136" s="299"/>
      <c r="K136" s="299"/>
      <c r="L136" s="299"/>
    </row>
    <row r="137" spans="1:30" x14ac:dyDescent="0.3">
      <c r="F137" s="300" t="s">
        <v>528</v>
      </c>
      <c r="G137" s="300"/>
      <c r="H137" s="300"/>
      <c r="I137" s="300"/>
      <c r="J137" s="300"/>
      <c r="K137" s="300"/>
      <c r="L137" s="300"/>
    </row>
    <row r="138" spans="1:30" x14ac:dyDescent="0.3">
      <c r="F138" s="300" t="s">
        <v>322</v>
      </c>
      <c r="G138" s="300"/>
      <c r="H138" s="300"/>
      <c r="I138" s="300"/>
      <c r="J138" s="300"/>
      <c r="K138" s="300"/>
      <c r="L138" s="300"/>
    </row>
    <row r="139" spans="1:30" ht="15" thickBot="1" x14ac:dyDescent="0.35">
      <c r="F139" s="306" t="s">
        <v>402</v>
      </c>
      <c r="G139" s="306"/>
      <c r="H139" s="306"/>
      <c r="I139" s="306"/>
      <c r="J139" s="306"/>
      <c r="K139" s="306"/>
      <c r="L139" s="306"/>
    </row>
    <row r="140" spans="1:30" ht="53.4" thickBot="1" x14ac:dyDescent="0.35">
      <c r="F140" s="88" t="s">
        <v>10</v>
      </c>
      <c r="G140" s="89" t="s">
        <v>0</v>
      </c>
      <c r="H140" s="89" t="s">
        <v>492</v>
      </c>
      <c r="I140" s="89" t="s">
        <v>493</v>
      </c>
      <c r="J140" s="89" t="s">
        <v>494</v>
      </c>
      <c r="K140" s="89" t="s">
        <v>495</v>
      </c>
      <c r="L140" s="181" t="s">
        <v>496</v>
      </c>
    </row>
    <row r="141" spans="1:30" x14ac:dyDescent="0.3">
      <c r="F141" s="82" t="s">
        <v>11</v>
      </c>
      <c r="G141" s="208" t="s">
        <v>1</v>
      </c>
      <c r="H141" s="84">
        <f>SUMIF($A$8:$A$132,$F141,H$8:H$132)</f>
        <v>730.71465686530553</v>
      </c>
      <c r="I141" s="84">
        <f t="shared" ref="I141:J149" si="5">SUMIF($A$8:$A$132,$F141,I$8:I$132)</f>
        <v>24575.566752766252</v>
      </c>
      <c r="J141" s="84">
        <f t="shared" si="5"/>
        <v>61105.508004288102</v>
      </c>
      <c r="K141" s="228">
        <f>SUM(H141:J141)</f>
        <v>86411.789413919658</v>
      </c>
      <c r="L141" s="219">
        <f>K141/$K$150</f>
        <v>0.66936435613786449</v>
      </c>
    </row>
    <row r="142" spans="1:30" x14ac:dyDescent="0.3">
      <c r="F142" s="79" t="s">
        <v>12</v>
      </c>
      <c r="G142" s="210" t="s">
        <v>2</v>
      </c>
      <c r="H142" s="74">
        <f t="shared" ref="H142:H149" si="6">SUMIF($A$8:$A$132,$F142,H$8:H$132)</f>
        <v>1150.9286492750198</v>
      </c>
      <c r="I142" s="74">
        <f t="shared" si="5"/>
        <v>340.04233593337585</v>
      </c>
      <c r="J142" s="74">
        <f t="shared" si="5"/>
        <v>2145.7382904764704</v>
      </c>
      <c r="K142" s="229">
        <f t="shared" ref="K142:K149" si="7">SUM(H142:J142)</f>
        <v>3636.709275684866</v>
      </c>
      <c r="L142" s="220">
        <f t="shared" ref="L142:L149" si="8">K142/$K$150</f>
        <v>2.8170734332545522E-2</v>
      </c>
    </row>
    <row r="143" spans="1:30" x14ac:dyDescent="0.3">
      <c r="F143" s="79" t="s">
        <v>13</v>
      </c>
      <c r="G143" s="210" t="s">
        <v>3</v>
      </c>
      <c r="H143" s="74">
        <f t="shared" si="6"/>
        <v>1100.1951324870361</v>
      </c>
      <c r="I143" s="74">
        <f t="shared" si="5"/>
        <v>660.58944294785704</v>
      </c>
      <c r="J143" s="74">
        <f t="shared" si="5"/>
        <v>1185.8956861620666</v>
      </c>
      <c r="K143" s="229">
        <f t="shared" si="7"/>
        <v>2946.68026159696</v>
      </c>
      <c r="L143" s="220">
        <f t="shared" si="8"/>
        <v>2.2825620779590969E-2</v>
      </c>
    </row>
    <row r="144" spans="1:30" x14ac:dyDescent="0.3">
      <c r="F144" s="79" t="s">
        <v>14</v>
      </c>
      <c r="G144" s="210" t="s">
        <v>4</v>
      </c>
      <c r="H144" s="74">
        <f t="shared" si="6"/>
        <v>1184.9793561079152</v>
      </c>
      <c r="I144" s="74">
        <f t="shared" si="5"/>
        <v>526.40460624449099</v>
      </c>
      <c r="J144" s="74">
        <f t="shared" si="5"/>
        <v>2465.5615960444757</v>
      </c>
      <c r="K144" s="229">
        <f t="shared" si="7"/>
        <v>4176.945558396882</v>
      </c>
      <c r="L144" s="220">
        <f t="shared" si="8"/>
        <v>3.2355521084358706E-2</v>
      </c>
    </row>
    <row r="145" spans="6:12" x14ac:dyDescent="0.3">
      <c r="F145" s="79" t="s">
        <v>15</v>
      </c>
      <c r="G145" s="210" t="s">
        <v>5</v>
      </c>
      <c r="H145" s="74">
        <f t="shared" si="6"/>
        <v>1274.2318764188808</v>
      </c>
      <c r="I145" s="74">
        <f t="shared" si="5"/>
        <v>898.04806058680242</v>
      </c>
      <c r="J145" s="74">
        <f t="shared" si="5"/>
        <v>2317.1691003750689</v>
      </c>
      <c r="K145" s="229">
        <f t="shared" si="7"/>
        <v>4489.4490373807521</v>
      </c>
      <c r="L145" s="220">
        <f t="shared" si="8"/>
        <v>3.4776240426240376E-2</v>
      </c>
    </row>
    <row r="146" spans="6:12" x14ac:dyDescent="0.3">
      <c r="F146" s="77" t="s">
        <v>16</v>
      </c>
      <c r="G146" s="210" t="s">
        <v>6</v>
      </c>
      <c r="H146" s="74">
        <f t="shared" si="6"/>
        <v>716.27176350865807</v>
      </c>
      <c r="I146" s="74">
        <f t="shared" si="5"/>
        <v>358.32473894381371</v>
      </c>
      <c r="J146" s="74">
        <f t="shared" si="5"/>
        <v>1694.5250917956921</v>
      </c>
      <c r="K146" s="229">
        <f t="shared" si="7"/>
        <v>2769.121594248164</v>
      </c>
      <c r="L146" s="220">
        <f t="shared" si="8"/>
        <v>2.1450213050475259E-2</v>
      </c>
    </row>
    <row r="147" spans="6:12" x14ac:dyDescent="0.3">
      <c r="F147" s="77" t="s">
        <v>17</v>
      </c>
      <c r="G147" s="210" t="s">
        <v>7</v>
      </c>
      <c r="H147" s="74">
        <f t="shared" si="6"/>
        <v>1500.7133936049629</v>
      </c>
      <c r="I147" s="74">
        <f t="shared" si="5"/>
        <v>2874.9287680658576</v>
      </c>
      <c r="J147" s="74">
        <f t="shared" si="5"/>
        <v>8035.0705945439504</v>
      </c>
      <c r="K147" s="229">
        <f t="shared" si="7"/>
        <v>12410.712756214771</v>
      </c>
      <c r="L147" s="220">
        <f t="shared" si="8"/>
        <v>9.6136057471082767E-2</v>
      </c>
    </row>
    <row r="148" spans="6:12" x14ac:dyDescent="0.3">
      <c r="F148" s="79" t="s">
        <v>18</v>
      </c>
      <c r="G148" s="210" t="s">
        <v>8</v>
      </c>
      <c r="H148" s="74">
        <f t="shared" si="6"/>
        <v>1656.505518502627</v>
      </c>
      <c r="I148" s="74">
        <f t="shared" si="5"/>
        <v>843.63616049589825</v>
      </c>
      <c r="J148" s="74">
        <f t="shared" si="5"/>
        <v>2932.2344090868401</v>
      </c>
      <c r="K148" s="229">
        <f t="shared" si="7"/>
        <v>5432.3760880853652</v>
      </c>
      <c r="L148" s="220">
        <f t="shared" si="8"/>
        <v>4.2080356710148717E-2</v>
      </c>
    </row>
    <row r="149" spans="6:12" ht="15" thickBot="1" x14ac:dyDescent="0.35">
      <c r="F149" s="107" t="s">
        <v>19</v>
      </c>
      <c r="G149" s="214" t="s">
        <v>9</v>
      </c>
      <c r="H149" s="221">
        <f t="shared" si="6"/>
        <v>1417.774906301185</v>
      </c>
      <c r="I149" s="221">
        <f t="shared" si="5"/>
        <v>816.53750269397813</v>
      </c>
      <c r="J149" s="221">
        <f t="shared" si="5"/>
        <v>4587.199196810031</v>
      </c>
      <c r="K149" s="230">
        <f t="shared" si="7"/>
        <v>6821.5116058051935</v>
      </c>
      <c r="L149" s="222">
        <f t="shared" si="8"/>
        <v>5.284090000769312E-2</v>
      </c>
    </row>
    <row r="150" spans="6:12" ht="15" thickBot="1" x14ac:dyDescent="0.35">
      <c r="F150" s="307" t="s">
        <v>330</v>
      </c>
      <c r="G150" s="308"/>
      <c r="H150" s="223">
        <f>SUM(H141:H149)</f>
        <v>10732.315253071592</v>
      </c>
      <c r="I150" s="223">
        <f t="shared" ref="I150:L150" si="9">SUM(I141:I149)</f>
        <v>31894.078368678325</v>
      </c>
      <c r="J150" s="223">
        <f t="shared" si="9"/>
        <v>86468.901969582701</v>
      </c>
      <c r="K150" s="223">
        <f t="shared" si="9"/>
        <v>129095.29559133262</v>
      </c>
      <c r="L150" s="224">
        <f t="shared" si="9"/>
        <v>1</v>
      </c>
    </row>
    <row r="153" spans="6:12" x14ac:dyDescent="0.3">
      <c r="F153" s="299" t="s">
        <v>531</v>
      </c>
      <c r="G153" s="299"/>
      <c r="H153" s="299"/>
      <c r="I153" s="299"/>
      <c r="J153" s="299"/>
      <c r="K153" s="299"/>
      <c r="L153" s="299"/>
    </row>
    <row r="154" spans="6:12" x14ac:dyDescent="0.3">
      <c r="F154" s="300" t="s">
        <v>529</v>
      </c>
      <c r="G154" s="300"/>
      <c r="H154" s="300"/>
      <c r="I154" s="300"/>
      <c r="J154" s="300"/>
      <c r="K154" s="300"/>
      <c r="L154" s="300"/>
    </row>
    <row r="155" spans="6:12" x14ac:dyDescent="0.3">
      <c r="F155" s="300" t="s">
        <v>322</v>
      </c>
      <c r="G155" s="300"/>
      <c r="H155" s="300"/>
      <c r="I155" s="300"/>
      <c r="J155" s="300"/>
      <c r="K155" s="300"/>
      <c r="L155" s="300"/>
    </row>
    <row r="156" spans="6:12" ht="15" thickBot="1" x14ac:dyDescent="0.35">
      <c r="F156" s="306" t="s">
        <v>402</v>
      </c>
      <c r="G156" s="306"/>
      <c r="H156" s="306"/>
      <c r="I156" s="306"/>
      <c r="J156" s="306"/>
      <c r="K156" s="306"/>
      <c r="L156" s="306"/>
    </row>
    <row r="157" spans="6:12" ht="53.4" thickBot="1" x14ac:dyDescent="0.35">
      <c r="F157" s="88" t="s">
        <v>43</v>
      </c>
      <c r="G157" s="89" t="s">
        <v>20</v>
      </c>
      <c r="H157" s="89" t="s">
        <v>492</v>
      </c>
      <c r="I157" s="89" t="s">
        <v>493</v>
      </c>
      <c r="J157" s="89" t="s">
        <v>494</v>
      </c>
      <c r="K157" s="89" t="s">
        <v>495</v>
      </c>
      <c r="L157" s="181" t="s">
        <v>496</v>
      </c>
    </row>
    <row r="158" spans="6:12" x14ac:dyDescent="0.3">
      <c r="F158" s="82" t="s">
        <v>44</v>
      </c>
      <c r="G158" s="209" t="s">
        <v>21</v>
      </c>
      <c r="H158" s="221">
        <f>SUMIF($C$8:$C$132,$F158,H$8:H$132)</f>
        <v>131.67839087947431</v>
      </c>
      <c r="I158" s="221">
        <f t="shared" ref="I158:J173" si="10">SUMIF($C$8:$C$132,$F158,I$8:I$132)</f>
        <v>13962.386694198452</v>
      </c>
      <c r="J158" s="221">
        <f t="shared" si="10"/>
        <v>42545.37142452172</v>
      </c>
      <c r="K158" s="230">
        <f t="shared" ref="K158:K182" si="11">SUM(H158:J158)</f>
        <v>56639.436509599647</v>
      </c>
      <c r="L158" s="222">
        <f>K158/$K$183</f>
        <v>0.43874128991422656</v>
      </c>
    </row>
    <row r="159" spans="6:12" x14ac:dyDescent="0.3">
      <c r="F159" s="79" t="s">
        <v>45</v>
      </c>
      <c r="G159" s="211" t="s">
        <v>22</v>
      </c>
      <c r="H159" s="221">
        <f t="shared" ref="H159:J182" si="12">SUMIF($C$8:$C$132,$F159,H$8:H$132)</f>
        <v>543.64696668124304</v>
      </c>
      <c r="I159" s="221">
        <f t="shared" si="10"/>
        <v>4313.8708711872223</v>
      </c>
      <c r="J159" s="221">
        <f t="shared" si="10"/>
        <v>7979.818463607553</v>
      </c>
      <c r="K159" s="230">
        <f t="shared" si="11"/>
        <v>12837.336301476018</v>
      </c>
      <c r="L159" s="222">
        <f t="shared" ref="L159:L182" si="13">K159/$K$183</f>
        <v>9.9440775457180233E-2</v>
      </c>
    </row>
    <row r="160" spans="6:12" x14ac:dyDescent="0.3">
      <c r="F160" s="79" t="s">
        <v>46</v>
      </c>
      <c r="G160" s="211" t="s">
        <v>23</v>
      </c>
      <c r="H160" s="221">
        <f t="shared" si="12"/>
        <v>55.389299304588164</v>
      </c>
      <c r="I160" s="221">
        <f t="shared" si="10"/>
        <v>6299.3091873805815</v>
      </c>
      <c r="J160" s="221">
        <f t="shared" si="10"/>
        <v>10580.318116158836</v>
      </c>
      <c r="K160" s="230">
        <f t="shared" si="11"/>
        <v>16935.016602844007</v>
      </c>
      <c r="L160" s="222">
        <f t="shared" si="13"/>
        <v>0.13118229076645774</v>
      </c>
    </row>
    <row r="161" spans="6:12" x14ac:dyDescent="0.3">
      <c r="F161" s="79" t="s">
        <v>47</v>
      </c>
      <c r="G161" s="211" t="s">
        <v>2</v>
      </c>
      <c r="H161" s="221">
        <f t="shared" si="12"/>
        <v>1150.9286492750198</v>
      </c>
      <c r="I161" s="221">
        <f t="shared" si="10"/>
        <v>340.04233593337585</v>
      </c>
      <c r="J161" s="221">
        <f t="shared" si="10"/>
        <v>2145.7382904764704</v>
      </c>
      <c r="K161" s="230">
        <f t="shared" si="11"/>
        <v>3636.709275684866</v>
      </c>
      <c r="L161" s="222">
        <f t="shared" si="13"/>
        <v>2.8170734332545515E-2</v>
      </c>
    </row>
    <row r="162" spans="6:12" x14ac:dyDescent="0.3">
      <c r="F162" s="79" t="s">
        <v>48</v>
      </c>
      <c r="G162" s="211" t="s">
        <v>24</v>
      </c>
      <c r="H162" s="221">
        <f t="shared" si="12"/>
        <v>1048.1027745126803</v>
      </c>
      <c r="I162" s="221">
        <f t="shared" si="10"/>
        <v>634.93947357978618</v>
      </c>
      <c r="J162" s="221">
        <f t="shared" si="10"/>
        <v>1082.7043296953682</v>
      </c>
      <c r="K162" s="230">
        <f t="shared" si="11"/>
        <v>2765.7465777878347</v>
      </c>
      <c r="L162" s="222">
        <f t="shared" si="13"/>
        <v>2.1424069445126433E-2</v>
      </c>
    </row>
    <row r="163" spans="6:12" x14ac:dyDescent="0.3">
      <c r="F163" s="79" t="s">
        <v>49</v>
      </c>
      <c r="G163" s="211" t="s">
        <v>25</v>
      </c>
      <c r="H163" s="221">
        <f t="shared" si="12"/>
        <v>203.82512707508496</v>
      </c>
      <c r="I163" s="221">
        <f t="shared" si="10"/>
        <v>149.38392714523914</v>
      </c>
      <c r="J163" s="221">
        <f t="shared" si="10"/>
        <v>460.68494877087102</v>
      </c>
      <c r="K163" s="230">
        <f t="shared" si="11"/>
        <v>813.89400299119507</v>
      </c>
      <c r="L163" s="222">
        <f t="shared" si="13"/>
        <v>6.3045984693948778E-3</v>
      </c>
    </row>
    <row r="164" spans="6:12" x14ac:dyDescent="0.3">
      <c r="F164" s="79" t="s">
        <v>50</v>
      </c>
      <c r="G164" s="211" t="s">
        <v>26</v>
      </c>
      <c r="H164" s="221">
        <f t="shared" si="12"/>
        <v>218.69281889379852</v>
      </c>
      <c r="I164" s="221">
        <f t="shared" si="10"/>
        <v>106.02133857134945</v>
      </c>
      <c r="J164" s="221">
        <f t="shared" si="10"/>
        <v>1018.6856732545565</v>
      </c>
      <c r="K164" s="230">
        <f t="shared" si="11"/>
        <v>1343.3998307197044</v>
      </c>
      <c r="L164" s="222">
        <f t="shared" si="13"/>
        <v>1.0406264802804318E-2</v>
      </c>
    </row>
    <row r="165" spans="6:12" x14ac:dyDescent="0.3">
      <c r="F165" s="79" t="s">
        <v>51</v>
      </c>
      <c r="G165" s="211" t="s">
        <v>27</v>
      </c>
      <c r="H165" s="221">
        <f t="shared" si="12"/>
        <v>785.6552778824497</v>
      </c>
      <c r="I165" s="221">
        <f t="shared" si="10"/>
        <v>266.03795362061635</v>
      </c>
      <c r="J165" s="221">
        <f t="shared" si="10"/>
        <v>678.0607017823138</v>
      </c>
      <c r="K165" s="230">
        <f t="shared" si="11"/>
        <v>1729.7539332853798</v>
      </c>
      <c r="L165" s="222">
        <f t="shared" si="13"/>
        <v>1.3399047001380539E-2</v>
      </c>
    </row>
    <row r="166" spans="6:12" x14ac:dyDescent="0.3">
      <c r="F166" s="79" t="s">
        <v>52</v>
      </c>
      <c r="G166" s="211" t="s">
        <v>28</v>
      </c>
      <c r="H166" s="221">
        <f t="shared" si="12"/>
        <v>86.059560339223879</v>
      </c>
      <c r="I166" s="221">
        <f t="shared" si="10"/>
        <v>97.488807849172062</v>
      </c>
      <c r="J166" s="221">
        <f t="shared" si="10"/>
        <v>738.5840856070156</v>
      </c>
      <c r="K166" s="230">
        <f t="shared" si="11"/>
        <v>922.13245379541149</v>
      </c>
      <c r="L166" s="222">
        <f t="shared" si="13"/>
        <v>7.1430368517419679E-3</v>
      </c>
    </row>
    <row r="167" spans="6:12" x14ac:dyDescent="0.3">
      <c r="F167" s="79" t="s">
        <v>53</v>
      </c>
      <c r="G167" s="211" t="s">
        <v>29</v>
      </c>
      <c r="H167" s="221">
        <f t="shared" si="12"/>
        <v>183.61956617538812</v>
      </c>
      <c r="I167" s="221">
        <f t="shared" si="10"/>
        <v>208.9748979579104</v>
      </c>
      <c r="J167" s="221">
        <f t="shared" si="10"/>
        <v>679.52641097881406</v>
      </c>
      <c r="K167" s="230">
        <f t="shared" si="11"/>
        <v>1072.1208751121126</v>
      </c>
      <c r="L167" s="222">
        <f t="shared" si="13"/>
        <v>8.3048795093668311E-3</v>
      </c>
    </row>
    <row r="168" spans="6:12" x14ac:dyDescent="0.3">
      <c r="F168" s="79" t="s">
        <v>54</v>
      </c>
      <c r="G168" s="211" t="s">
        <v>30</v>
      </c>
      <c r="H168" s="221">
        <f t="shared" si="12"/>
        <v>908.41819296236599</v>
      </c>
      <c r="I168" s="221">
        <f t="shared" si="10"/>
        <v>509.13934855540754</v>
      </c>
      <c r="J168" s="221">
        <f t="shared" si="10"/>
        <v>1065.8370375877323</v>
      </c>
      <c r="K168" s="230">
        <f t="shared" si="11"/>
        <v>2483.3945791055057</v>
      </c>
      <c r="L168" s="222">
        <f t="shared" si="13"/>
        <v>1.9236909972048889E-2</v>
      </c>
    </row>
    <row r="169" spans="6:12" x14ac:dyDescent="0.3">
      <c r="F169" s="79" t="s">
        <v>55</v>
      </c>
      <c r="G169" s="213" t="s">
        <v>31</v>
      </c>
      <c r="H169" s="221">
        <f t="shared" si="12"/>
        <v>125.0330471728407</v>
      </c>
      <c r="I169" s="221">
        <f t="shared" si="10"/>
        <v>113.0563624996694</v>
      </c>
      <c r="J169" s="221">
        <f t="shared" si="10"/>
        <v>244.5431949049393</v>
      </c>
      <c r="K169" s="230">
        <f t="shared" si="11"/>
        <v>482.6326045774494</v>
      </c>
      <c r="L169" s="222">
        <f t="shared" si="13"/>
        <v>3.73857623832617E-3</v>
      </c>
    </row>
    <row r="170" spans="6:12" x14ac:dyDescent="0.3">
      <c r="F170" s="77" t="s">
        <v>56</v>
      </c>
      <c r="G170" s="213" t="s">
        <v>32</v>
      </c>
      <c r="H170" s="221">
        <f t="shared" si="12"/>
        <v>256.93373224816008</v>
      </c>
      <c r="I170" s="221">
        <f t="shared" si="10"/>
        <v>106.30484490178145</v>
      </c>
      <c r="J170" s="221">
        <f t="shared" si="10"/>
        <v>553.85106205537852</v>
      </c>
      <c r="K170" s="230">
        <f t="shared" si="11"/>
        <v>917.08963920532005</v>
      </c>
      <c r="L170" s="222">
        <f t="shared" si="13"/>
        <v>7.1039741224070809E-3</v>
      </c>
    </row>
    <row r="171" spans="6:12" x14ac:dyDescent="0.3">
      <c r="F171" s="79" t="s">
        <v>57</v>
      </c>
      <c r="G171" s="213" t="s">
        <v>33</v>
      </c>
      <c r="H171" s="221">
        <f t="shared" si="12"/>
        <v>459.3380312604981</v>
      </c>
      <c r="I171" s="221">
        <f t="shared" si="10"/>
        <v>252.01989404203226</v>
      </c>
      <c r="J171" s="221">
        <f t="shared" si="10"/>
        <v>1140.6740297403137</v>
      </c>
      <c r="K171" s="230">
        <f t="shared" si="11"/>
        <v>1852.0319550428439</v>
      </c>
      <c r="L171" s="222">
        <f t="shared" si="13"/>
        <v>1.4346238928068173E-2</v>
      </c>
    </row>
    <row r="172" spans="6:12" x14ac:dyDescent="0.3">
      <c r="F172" s="77" t="s">
        <v>58</v>
      </c>
      <c r="G172" s="213" t="s">
        <v>34</v>
      </c>
      <c r="H172" s="221">
        <f t="shared" si="12"/>
        <v>391.33215447382111</v>
      </c>
      <c r="I172" s="221">
        <f t="shared" si="10"/>
        <v>390.33903604529326</v>
      </c>
      <c r="J172" s="221">
        <f t="shared" si="10"/>
        <v>606.86423753714303</v>
      </c>
      <c r="K172" s="230">
        <f t="shared" si="11"/>
        <v>1388.5354280562574</v>
      </c>
      <c r="L172" s="222">
        <f t="shared" si="13"/>
        <v>1.0755894873596638E-2</v>
      </c>
    </row>
    <row r="173" spans="6:12" x14ac:dyDescent="0.3">
      <c r="F173" s="77" t="s">
        <v>59</v>
      </c>
      <c r="G173" s="213" t="s">
        <v>35</v>
      </c>
      <c r="H173" s="221">
        <f t="shared" si="12"/>
        <v>252.00912368885912</v>
      </c>
      <c r="I173" s="221">
        <f t="shared" si="10"/>
        <v>166.27516169712428</v>
      </c>
      <c r="J173" s="221">
        <f t="shared" si="10"/>
        <v>1816.1343858938687</v>
      </c>
      <c r="K173" s="230">
        <f t="shared" si="11"/>
        <v>2234.4186712798519</v>
      </c>
      <c r="L173" s="222">
        <f t="shared" si="13"/>
        <v>1.7308288896546505E-2</v>
      </c>
    </row>
    <row r="174" spans="6:12" x14ac:dyDescent="0.3">
      <c r="F174" s="77" t="s">
        <v>60</v>
      </c>
      <c r="G174" s="213" t="s">
        <v>36</v>
      </c>
      <c r="H174" s="221">
        <f t="shared" si="12"/>
        <v>52.500681298064549</v>
      </c>
      <c r="I174" s="221">
        <f t="shared" si="12"/>
        <v>100.14298217581191</v>
      </c>
      <c r="J174" s="221">
        <f t="shared" si="12"/>
        <v>301.51605293581105</v>
      </c>
      <c r="K174" s="230">
        <f t="shared" si="11"/>
        <v>454.15971640968752</v>
      </c>
      <c r="L174" s="222">
        <f t="shared" si="13"/>
        <v>3.518019106191035E-3</v>
      </c>
    </row>
    <row r="175" spans="6:12" x14ac:dyDescent="0.3">
      <c r="F175" s="77" t="s">
        <v>61</v>
      </c>
      <c r="G175" s="213" t="s">
        <v>37</v>
      </c>
      <c r="H175" s="221">
        <f t="shared" si="12"/>
        <v>804.8714341442178</v>
      </c>
      <c r="I175" s="221">
        <f t="shared" si="12"/>
        <v>2218.1715881476284</v>
      </c>
      <c r="J175" s="221">
        <f t="shared" si="12"/>
        <v>5310.5559181771268</v>
      </c>
      <c r="K175" s="230">
        <f t="shared" si="11"/>
        <v>8333.5989404689735</v>
      </c>
      <c r="L175" s="222">
        <f t="shared" si="13"/>
        <v>6.4553854594748564E-2</v>
      </c>
    </row>
    <row r="176" spans="6:12" x14ac:dyDescent="0.3">
      <c r="F176" s="79" t="s">
        <v>62</v>
      </c>
      <c r="G176" s="213" t="s">
        <v>38</v>
      </c>
      <c r="H176" s="221">
        <f t="shared" si="12"/>
        <v>196.49846327576373</v>
      </c>
      <c r="I176" s="221">
        <f t="shared" si="12"/>
        <v>358.58453555603</v>
      </c>
      <c r="J176" s="221">
        <f t="shared" si="12"/>
        <v>703.82601778091657</v>
      </c>
      <c r="K176" s="230">
        <f t="shared" si="11"/>
        <v>1258.9090166127103</v>
      </c>
      <c r="L176" s="222">
        <f t="shared" si="13"/>
        <v>9.7517807356663454E-3</v>
      </c>
    </row>
    <row r="177" spans="6:12" x14ac:dyDescent="0.3">
      <c r="F177" s="79" t="s">
        <v>63</v>
      </c>
      <c r="G177" s="213" t="s">
        <v>39</v>
      </c>
      <c r="H177" s="221">
        <f t="shared" si="12"/>
        <v>532.95906108186523</v>
      </c>
      <c r="I177" s="221">
        <f t="shared" si="12"/>
        <v>203.11876326132892</v>
      </c>
      <c r="J177" s="221">
        <f t="shared" si="12"/>
        <v>806.4221106302889</v>
      </c>
      <c r="K177" s="230">
        <f t="shared" si="11"/>
        <v>1542.4999349734831</v>
      </c>
      <c r="L177" s="222">
        <f t="shared" si="13"/>
        <v>1.1948537147755253E-2</v>
      </c>
    </row>
    <row r="178" spans="6:12" x14ac:dyDescent="0.3">
      <c r="F178" s="79" t="s">
        <v>64</v>
      </c>
      <c r="G178" s="213" t="s">
        <v>40</v>
      </c>
      <c r="H178" s="221">
        <f t="shared" si="12"/>
        <v>590.7605154676221</v>
      </c>
      <c r="I178" s="221">
        <f t="shared" si="12"/>
        <v>108.00096924681496</v>
      </c>
      <c r="J178" s="221">
        <f t="shared" si="12"/>
        <v>618.74677583139066</v>
      </c>
      <c r="K178" s="230">
        <f t="shared" si="11"/>
        <v>1317.5082605458279</v>
      </c>
      <c r="L178" s="222">
        <f t="shared" si="13"/>
        <v>1.0205703116530022E-2</v>
      </c>
    </row>
    <row r="179" spans="6:12" x14ac:dyDescent="0.3">
      <c r="F179" s="79" t="s">
        <v>65</v>
      </c>
      <c r="G179" s="213" t="s">
        <v>41</v>
      </c>
      <c r="H179" s="221">
        <f t="shared" si="12"/>
        <v>336.28747867737587</v>
      </c>
      <c r="I179" s="221">
        <f t="shared" si="12"/>
        <v>173.93189243172409</v>
      </c>
      <c r="J179" s="221">
        <f t="shared" si="12"/>
        <v>803.23950484424449</v>
      </c>
      <c r="K179" s="230">
        <f t="shared" si="11"/>
        <v>1313.4588759533444</v>
      </c>
      <c r="L179" s="222">
        <f t="shared" si="13"/>
        <v>1.0174335710197088E-2</v>
      </c>
    </row>
    <row r="180" spans="6:12" x14ac:dyDescent="0.3">
      <c r="F180" s="79" t="s">
        <v>66</v>
      </c>
      <c r="G180" s="211" t="s">
        <v>21</v>
      </c>
      <c r="H180" s="221">
        <f t="shared" si="12"/>
        <v>1180.8961434101038</v>
      </c>
      <c r="I180" s="221">
        <f t="shared" si="12"/>
        <v>672.46219152696835</v>
      </c>
      <c r="J180" s="221">
        <f t="shared" si="12"/>
        <v>3496.5248836773753</v>
      </c>
      <c r="K180" s="230">
        <f t="shared" si="11"/>
        <v>5349.8832186144473</v>
      </c>
      <c r="L180" s="222">
        <f t="shared" si="13"/>
        <v>4.1441349153033227E-2</v>
      </c>
    </row>
    <row r="181" spans="6:12" x14ac:dyDescent="0.3">
      <c r="F181" s="79" t="s">
        <v>67</v>
      </c>
      <c r="G181" s="213" t="s">
        <v>5</v>
      </c>
      <c r="H181" s="221">
        <f t="shared" si="12"/>
        <v>211.44224095024038</v>
      </c>
      <c r="I181" s="221">
        <f t="shared" si="12"/>
        <v>126.83255542146449</v>
      </c>
      <c r="J181" s="221">
        <f t="shared" si="12"/>
        <v>998.0722292533776</v>
      </c>
      <c r="K181" s="230">
        <f t="shared" si="11"/>
        <v>1336.3470256250826</v>
      </c>
      <c r="L181" s="222">
        <f t="shared" si="13"/>
        <v>1.0351632253552111E-2</v>
      </c>
    </row>
    <row r="182" spans="6:12" ht="15" thickBot="1" x14ac:dyDescent="0.35">
      <c r="F182" s="107" t="s">
        <v>68</v>
      </c>
      <c r="G182" s="215" t="s">
        <v>42</v>
      </c>
      <c r="H182" s="221">
        <f t="shared" si="12"/>
        <v>25.436521940840976</v>
      </c>
      <c r="I182" s="221">
        <f t="shared" si="12"/>
        <v>17.242755745545139</v>
      </c>
      <c r="J182" s="221">
        <f t="shared" si="12"/>
        <v>92.602083879279007</v>
      </c>
      <c r="K182" s="230">
        <f t="shared" si="11"/>
        <v>135.28136156566512</v>
      </c>
      <c r="L182" s="222">
        <f t="shared" si="13"/>
        <v>1.0479186011077835E-3</v>
      </c>
    </row>
    <row r="183" spans="6:12" ht="15" thickBot="1" x14ac:dyDescent="0.35">
      <c r="F183" s="307" t="s">
        <v>330</v>
      </c>
      <c r="G183" s="308"/>
      <c r="H183" s="223">
        <f>SUM(H157:H182)</f>
        <v>10732.315253071589</v>
      </c>
      <c r="I183" s="223">
        <f t="shared" ref="I183:L183" si="14">SUM(I157:I182)</f>
        <v>31894.078368678325</v>
      </c>
      <c r="J183" s="223">
        <f t="shared" si="14"/>
        <v>86468.901969582657</v>
      </c>
      <c r="K183" s="223">
        <f t="shared" si="14"/>
        <v>129095.29559133264</v>
      </c>
      <c r="L183" s="224">
        <f t="shared" si="14"/>
        <v>0.99999999999999956</v>
      </c>
    </row>
    <row r="187" spans="6:12" x14ac:dyDescent="0.3">
      <c r="G187" s="206" t="s">
        <v>532</v>
      </c>
      <c r="H187" s="206"/>
      <c r="I187" s="206"/>
      <c r="J187" s="206"/>
      <c r="K187" s="206"/>
      <c r="L187" s="206"/>
    </row>
    <row r="188" spans="6:12" x14ac:dyDescent="0.3">
      <c r="G188" s="207" t="s">
        <v>530</v>
      </c>
      <c r="H188" s="207"/>
      <c r="I188" s="207"/>
      <c r="J188" s="207"/>
      <c r="K188" s="207"/>
      <c r="L188" s="207"/>
    </row>
    <row r="189" spans="6:12" x14ac:dyDescent="0.3">
      <c r="G189" s="207" t="s">
        <v>322</v>
      </c>
      <c r="H189" s="207"/>
      <c r="I189" s="207"/>
      <c r="J189" s="207"/>
      <c r="K189" s="207"/>
      <c r="L189" s="207"/>
    </row>
    <row r="190" spans="6:12" ht="15" thickBot="1" x14ac:dyDescent="0.35">
      <c r="G190" s="231" t="s">
        <v>402</v>
      </c>
      <c r="H190" s="231"/>
      <c r="I190" s="231"/>
      <c r="J190" s="231"/>
      <c r="K190" s="231"/>
      <c r="L190" s="231"/>
    </row>
    <row r="191" spans="6:12" ht="53.4" thickBot="1" x14ac:dyDescent="0.35">
      <c r="G191" s="125" t="s">
        <v>488</v>
      </c>
      <c r="H191" s="89" t="s">
        <v>492</v>
      </c>
      <c r="I191" s="89" t="s">
        <v>493</v>
      </c>
      <c r="J191" s="89" t="s">
        <v>494</v>
      </c>
      <c r="K191" s="89" t="s">
        <v>495</v>
      </c>
      <c r="L191" s="181" t="s">
        <v>496</v>
      </c>
    </row>
    <row r="192" spans="6:12" x14ac:dyDescent="0.3">
      <c r="G192" s="234" t="s">
        <v>486</v>
      </c>
      <c r="H192" s="84">
        <f>SUMIF($E$8:$E$132,$G192,H$8:H$132)</f>
        <v>730.71465686530553</v>
      </c>
      <c r="I192" s="84">
        <f t="shared" ref="I192:J200" si="15">SUMIF($E$8:$E$132,$G192,I$8:I$132)</f>
        <v>24575.566752766252</v>
      </c>
      <c r="J192" s="84">
        <f t="shared" si="15"/>
        <v>61105.508004288102</v>
      </c>
      <c r="K192" s="235">
        <f>SUM(H192:J192)</f>
        <v>86411.789413919658</v>
      </c>
      <c r="L192" s="219">
        <f>K192/$K$201</f>
        <v>0.66936435613786449</v>
      </c>
    </row>
    <row r="193" spans="7:12" x14ac:dyDescent="0.3">
      <c r="G193" s="233" t="s">
        <v>478</v>
      </c>
      <c r="H193" s="74">
        <f t="shared" ref="H193:H200" si="16">SUMIF($E$8:$E$132,$G193,H$8:H$132)</f>
        <v>6080.8940357119855</v>
      </c>
      <c r="I193" s="74">
        <f t="shared" si="15"/>
        <v>4897.5524827617683</v>
      </c>
      <c r="J193" s="74">
        <f t="shared" si="15"/>
        <v>16692.080762261226</v>
      </c>
      <c r="K193" s="232">
        <f t="shared" ref="K193:K200" si="17">SUM(H193:J193)</f>
        <v>27670.527280734979</v>
      </c>
      <c r="L193" s="220">
        <f t="shared" ref="L193:L200" si="18">K193/$K$201</f>
        <v>0.21434187166920096</v>
      </c>
    </row>
    <row r="194" spans="7:12" x14ac:dyDescent="0.3">
      <c r="G194" s="233" t="s">
        <v>479</v>
      </c>
      <c r="H194" s="74">
        <f t="shared" si="16"/>
        <v>926.87463388650417</v>
      </c>
      <c r="I194" s="74">
        <f t="shared" si="15"/>
        <v>329.27855498721846</v>
      </c>
      <c r="J194" s="74">
        <f t="shared" si="15"/>
        <v>972.93648232393775</v>
      </c>
      <c r="K194" s="232">
        <f t="shared" si="17"/>
        <v>2229.0896711976602</v>
      </c>
      <c r="L194" s="220">
        <f t="shared" si="18"/>
        <v>1.7267009312671808E-2</v>
      </c>
    </row>
    <row r="195" spans="7:12" x14ac:dyDescent="0.3">
      <c r="G195" s="233" t="s">
        <v>480</v>
      </c>
      <c r="H195" s="74">
        <f t="shared" si="16"/>
        <v>643.98585853321561</v>
      </c>
      <c r="I195" s="74">
        <f t="shared" si="15"/>
        <v>393.73807975984687</v>
      </c>
      <c r="J195" s="74">
        <f t="shared" si="15"/>
        <v>973.66287725863049</v>
      </c>
      <c r="K195" s="232">
        <f t="shared" si="17"/>
        <v>2011.386815551693</v>
      </c>
      <c r="L195" s="220">
        <f t="shared" si="18"/>
        <v>1.5580636043616886E-2</v>
      </c>
    </row>
    <row r="196" spans="7:12" x14ac:dyDescent="0.3">
      <c r="G196" s="233" t="s">
        <v>481</v>
      </c>
      <c r="H196" s="74">
        <f t="shared" si="16"/>
        <v>355.32165689093904</v>
      </c>
      <c r="I196" s="74">
        <f t="shared" si="15"/>
        <v>448.72479275632753</v>
      </c>
      <c r="J196" s="74">
        <f t="shared" si="15"/>
        <v>642.02887488176566</v>
      </c>
      <c r="K196" s="232">
        <f t="shared" si="17"/>
        <v>1446.0753245290323</v>
      </c>
      <c r="L196" s="220">
        <f t="shared" si="18"/>
        <v>1.1201611320576434E-2</v>
      </c>
    </row>
    <row r="197" spans="7:12" x14ac:dyDescent="0.3">
      <c r="G197" s="233" t="s">
        <v>482</v>
      </c>
      <c r="H197" s="74">
        <f t="shared" si="16"/>
        <v>457.16031015548623</v>
      </c>
      <c r="I197" s="74">
        <f t="shared" si="15"/>
        <v>641.80399096534984</v>
      </c>
      <c r="J197" s="74">
        <f t="shared" si="15"/>
        <v>2846.0433324052774</v>
      </c>
      <c r="K197" s="232">
        <f t="shared" si="17"/>
        <v>3945.0076335261138</v>
      </c>
      <c r="L197" s="220">
        <f t="shared" si="18"/>
        <v>3.0558879899191146E-2</v>
      </c>
    </row>
    <row r="198" spans="7:12" x14ac:dyDescent="0.3">
      <c r="G198" s="233" t="s">
        <v>483</v>
      </c>
      <c r="H198" s="74">
        <f t="shared" si="16"/>
        <v>458.89597585347502</v>
      </c>
      <c r="I198" s="74">
        <f t="shared" si="15"/>
        <v>257.61687258939355</v>
      </c>
      <c r="J198" s="74">
        <f t="shared" si="15"/>
        <v>1105.2808551852954</v>
      </c>
      <c r="K198" s="232">
        <f t="shared" si="17"/>
        <v>1821.7937036281639</v>
      </c>
      <c r="L198" s="220">
        <f t="shared" si="18"/>
        <v>1.4112006911508851E-2</v>
      </c>
    </row>
    <row r="199" spans="7:12" x14ac:dyDescent="0.3">
      <c r="G199" s="233" t="s">
        <v>484</v>
      </c>
      <c r="H199" s="74">
        <f t="shared" si="16"/>
        <v>674.40453589495849</v>
      </c>
      <c r="I199" s="74">
        <f t="shared" si="15"/>
        <v>218.24899580142682</v>
      </c>
      <c r="J199" s="74">
        <f t="shared" si="15"/>
        <v>952.0236018601006</v>
      </c>
      <c r="K199" s="232">
        <f t="shared" si="17"/>
        <v>1844.6771335564858</v>
      </c>
      <c r="L199" s="220">
        <f t="shared" si="18"/>
        <v>1.4289266894713524E-2</v>
      </c>
    </row>
    <row r="200" spans="7:12" ht="15" thickBot="1" x14ac:dyDescent="0.35">
      <c r="G200" s="236" t="s">
        <v>485</v>
      </c>
      <c r="H200" s="221">
        <f t="shared" si="16"/>
        <v>404.06358927972337</v>
      </c>
      <c r="I200" s="221">
        <f t="shared" si="15"/>
        <v>131.54784629074271</v>
      </c>
      <c r="J200" s="221">
        <f t="shared" si="15"/>
        <v>1179.3371791183597</v>
      </c>
      <c r="K200" s="237">
        <f t="shared" si="17"/>
        <v>1714.9486146888257</v>
      </c>
      <c r="L200" s="222">
        <f t="shared" si="18"/>
        <v>1.3284361810655836E-2</v>
      </c>
    </row>
    <row r="201" spans="7:12" ht="15" thickBot="1" x14ac:dyDescent="0.35">
      <c r="G201" s="238" t="s">
        <v>330</v>
      </c>
      <c r="H201" s="223">
        <f>SUM(H192:H200)</f>
        <v>10732.315253071592</v>
      </c>
      <c r="I201" s="223">
        <f t="shared" ref="I201:K201" si="19">SUM(I192:I200)</f>
        <v>31894.078368678322</v>
      </c>
      <c r="J201" s="223">
        <f t="shared" si="19"/>
        <v>86468.901969582701</v>
      </c>
      <c r="K201" s="223">
        <f t="shared" si="19"/>
        <v>129095.29559133262</v>
      </c>
      <c r="L201" s="224">
        <f>SUM(L192:L200)</f>
        <v>0.99999999999999989</v>
      </c>
    </row>
  </sheetData>
  <mergeCells count="31">
    <mergeCell ref="A133:G133"/>
    <mergeCell ref="O7:T7"/>
    <mergeCell ref="O8:T8"/>
    <mergeCell ref="O9:T9"/>
    <mergeCell ref="O10:T10"/>
    <mergeCell ref="O11:T11"/>
    <mergeCell ref="O12:T12"/>
    <mergeCell ref="O13:T13"/>
    <mergeCell ref="O14:T14"/>
    <mergeCell ref="O15:T15"/>
    <mergeCell ref="O22:T22"/>
    <mergeCell ref="O17:T17"/>
    <mergeCell ref="O18:T18"/>
    <mergeCell ref="O19:T19"/>
    <mergeCell ref="O20:T20"/>
    <mergeCell ref="O21:T21"/>
    <mergeCell ref="F150:G150"/>
    <mergeCell ref="F136:L136"/>
    <mergeCell ref="F137:L137"/>
    <mergeCell ref="F138:L138"/>
    <mergeCell ref="F139:L139"/>
    <mergeCell ref="A2:L2"/>
    <mergeCell ref="A3:L3"/>
    <mergeCell ref="A4:L4"/>
    <mergeCell ref="A5:L5"/>
    <mergeCell ref="O16:T16"/>
    <mergeCell ref="F153:L153"/>
    <mergeCell ref="F154:L154"/>
    <mergeCell ref="F155:L155"/>
    <mergeCell ref="F156:L156"/>
    <mergeCell ref="F183:G183"/>
  </mergeCells>
  <hyperlinks>
    <hyperlink ref="N2" location="INDICE!A1" display="VOVER AL INDICE"/>
  </hyperlink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9" tint="-0.249977111117893"/>
  </sheetPr>
  <dimension ref="A1:S131"/>
  <sheetViews>
    <sheetView showGridLines="0" topLeftCell="E1" workbookViewId="0">
      <selection activeCell="Q2" sqref="Q2"/>
    </sheetView>
  </sheetViews>
  <sheetFormatPr baseColWidth="10" defaultRowHeight="14.4" x14ac:dyDescent="0.3"/>
  <cols>
    <col min="2" max="2" width="14.33203125" customWidth="1"/>
    <col min="4" max="4" width="17.88671875" customWidth="1"/>
    <col min="7" max="7" width="25.109375" bestFit="1" customWidth="1"/>
    <col min="10" max="10" width="22.44140625" bestFit="1" customWidth="1"/>
    <col min="14" max="14" width="15.6640625" bestFit="1" customWidth="1"/>
    <col min="17" max="17" width="15.6640625" bestFit="1" customWidth="1"/>
  </cols>
  <sheetData>
    <row r="1" spans="1:19" ht="15" thickBot="1" x14ac:dyDescent="0.35"/>
    <row r="2" spans="1:19" ht="15" thickBot="1" x14ac:dyDescent="0.35">
      <c r="A2" s="304" t="s">
        <v>431</v>
      </c>
      <c r="B2" s="304"/>
      <c r="C2" s="304"/>
      <c r="D2" s="304"/>
      <c r="E2" s="304"/>
      <c r="F2" s="304"/>
      <c r="G2" s="304"/>
      <c r="I2" s="304" t="s">
        <v>432</v>
      </c>
      <c r="J2" s="304"/>
      <c r="K2" s="304"/>
      <c r="M2" s="304" t="s">
        <v>433</v>
      </c>
      <c r="N2" s="304"/>
      <c r="O2" s="304"/>
      <c r="Q2" s="259" t="s">
        <v>534</v>
      </c>
    </row>
    <row r="3" spans="1:19" ht="25.8" customHeight="1" thickTop="1" thickBot="1" x14ac:dyDescent="0.35">
      <c r="A3" s="320" t="s">
        <v>511</v>
      </c>
      <c r="B3" s="320"/>
      <c r="C3" s="320"/>
      <c r="D3" s="320"/>
      <c r="E3" s="320"/>
      <c r="F3" s="320"/>
      <c r="G3" s="320"/>
      <c r="I3" s="319" t="s">
        <v>512</v>
      </c>
      <c r="J3" s="319"/>
      <c r="K3" s="319"/>
      <c r="M3" s="319" t="s">
        <v>513</v>
      </c>
      <c r="N3" s="319"/>
      <c r="O3" s="319"/>
    </row>
    <row r="4" spans="1:19" ht="27" thickBot="1" x14ac:dyDescent="0.35">
      <c r="A4" s="122" t="s">
        <v>10</v>
      </c>
      <c r="B4" s="125" t="s">
        <v>0</v>
      </c>
      <c r="C4" s="126" t="s">
        <v>43</v>
      </c>
      <c r="D4" s="89" t="s">
        <v>20</v>
      </c>
      <c r="E4" s="126" t="s">
        <v>411</v>
      </c>
      <c r="F4" s="126" t="s">
        <v>412</v>
      </c>
      <c r="G4" s="116" t="s">
        <v>430</v>
      </c>
      <c r="I4" s="88" t="s">
        <v>43</v>
      </c>
      <c r="J4" s="89" t="s">
        <v>20</v>
      </c>
      <c r="K4" s="116" t="s">
        <v>430</v>
      </c>
      <c r="M4" s="88" t="s">
        <v>10</v>
      </c>
      <c r="N4" s="89" t="s">
        <v>0</v>
      </c>
      <c r="O4" s="116" t="s">
        <v>430</v>
      </c>
      <c r="P4" s="113"/>
      <c r="Q4" s="113"/>
      <c r="R4" s="113"/>
      <c r="S4" s="113"/>
    </row>
    <row r="5" spans="1:19" x14ac:dyDescent="0.3">
      <c r="A5" s="121" t="s">
        <v>11</v>
      </c>
      <c r="B5" s="123" t="s">
        <v>1</v>
      </c>
      <c r="C5" s="123" t="s">
        <v>44</v>
      </c>
      <c r="D5" s="123" t="s">
        <v>21</v>
      </c>
      <c r="E5" s="124" t="s">
        <v>69</v>
      </c>
      <c r="F5" s="123" t="s">
        <v>195</v>
      </c>
      <c r="G5" s="115">
        <v>2427129</v>
      </c>
      <c r="I5" s="82" t="s">
        <v>44</v>
      </c>
      <c r="J5" s="111" t="s">
        <v>21</v>
      </c>
      <c r="K5" s="115">
        <f>SUMIF($C$5:$C$129,I5,$G$5:$G$129)</f>
        <v>2427129</v>
      </c>
      <c r="M5" s="82" t="s">
        <v>11</v>
      </c>
      <c r="N5" s="83" t="s">
        <v>1</v>
      </c>
      <c r="O5" s="115">
        <f>SUMIF($A$5:$A$129,M5,$G$5:$G$129)</f>
        <v>3870058</v>
      </c>
      <c r="P5" s="113"/>
      <c r="Q5" s="113"/>
      <c r="R5" s="113"/>
      <c r="S5" s="113"/>
    </row>
    <row r="6" spans="1:19" x14ac:dyDescent="0.3">
      <c r="A6" s="121" t="s">
        <v>17</v>
      </c>
      <c r="B6" s="119" t="s">
        <v>7</v>
      </c>
      <c r="C6" s="119" t="s">
        <v>58</v>
      </c>
      <c r="D6" s="119" t="s">
        <v>34</v>
      </c>
      <c r="E6" s="120" t="s">
        <v>137</v>
      </c>
      <c r="F6" s="119" t="s">
        <v>263</v>
      </c>
      <c r="G6" s="114">
        <v>20367</v>
      </c>
      <c r="I6" s="79" t="s">
        <v>45</v>
      </c>
      <c r="J6" s="109" t="s">
        <v>22</v>
      </c>
      <c r="K6" s="114">
        <f t="shared" ref="K6:K29" si="0">SUMIF($C$5:$C$129,I6,$G$5:$G$129)</f>
        <v>703779</v>
      </c>
      <c r="M6" s="79" t="s">
        <v>12</v>
      </c>
      <c r="N6" s="73" t="s">
        <v>2</v>
      </c>
      <c r="O6" s="114">
        <f t="shared" ref="O6:O13" si="1">SUMIF($A$5:$A$129,M6,$G$5:$G$129)</f>
        <v>248476</v>
      </c>
      <c r="P6" s="113"/>
      <c r="Q6" s="113"/>
      <c r="R6" s="113"/>
      <c r="S6" s="113"/>
    </row>
    <row r="7" spans="1:19" x14ac:dyDescent="0.3">
      <c r="A7" s="121" t="s">
        <v>16</v>
      </c>
      <c r="B7" s="119" t="s">
        <v>6</v>
      </c>
      <c r="C7" s="119" t="s">
        <v>56</v>
      </c>
      <c r="D7" s="119" t="s">
        <v>32</v>
      </c>
      <c r="E7" s="120" t="s">
        <v>118</v>
      </c>
      <c r="F7" s="119" t="s">
        <v>244</v>
      </c>
      <c r="G7" s="114">
        <v>2695</v>
      </c>
      <c r="I7" s="79" t="s">
        <v>46</v>
      </c>
      <c r="J7" s="109" t="s">
        <v>23</v>
      </c>
      <c r="K7" s="114">
        <f t="shared" si="0"/>
        <v>739150</v>
      </c>
      <c r="M7" s="79" t="s">
        <v>13</v>
      </c>
      <c r="N7" s="73" t="s">
        <v>3</v>
      </c>
      <c r="O7" s="114">
        <f t="shared" si="1"/>
        <v>103592</v>
      </c>
      <c r="P7" s="113"/>
      <c r="Q7" s="113"/>
      <c r="R7" s="113"/>
      <c r="S7" s="113"/>
    </row>
    <row r="8" spans="1:19" x14ac:dyDescent="0.3">
      <c r="A8" s="121" t="s">
        <v>17</v>
      </c>
      <c r="B8" s="119" t="s">
        <v>7</v>
      </c>
      <c r="C8" s="119" t="s">
        <v>59</v>
      </c>
      <c r="D8" s="119" t="s">
        <v>35</v>
      </c>
      <c r="E8" s="120" t="s">
        <v>141</v>
      </c>
      <c r="F8" s="119" t="s">
        <v>267</v>
      </c>
      <c r="G8" s="114">
        <v>4657</v>
      </c>
      <c r="I8" s="79" t="s">
        <v>47</v>
      </c>
      <c r="J8" s="109" t="s">
        <v>2</v>
      </c>
      <c r="K8" s="114">
        <f t="shared" si="0"/>
        <v>248476</v>
      </c>
      <c r="M8" s="79" t="s">
        <v>14</v>
      </c>
      <c r="N8" s="73" t="s">
        <v>4</v>
      </c>
      <c r="O8" s="114">
        <f t="shared" si="1"/>
        <v>196242</v>
      </c>
      <c r="P8" s="113"/>
      <c r="Q8" s="113"/>
      <c r="R8" s="113"/>
      <c r="S8" s="113"/>
    </row>
    <row r="9" spans="1:19" x14ac:dyDescent="0.3">
      <c r="A9" s="121" t="s">
        <v>18</v>
      </c>
      <c r="B9" s="119" t="s">
        <v>8</v>
      </c>
      <c r="C9" s="119" t="s">
        <v>62</v>
      </c>
      <c r="D9" s="119" t="s">
        <v>38</v>
      </c>
      <c r="E9" s="120" t="s">
        <v>160</v>
      </c>
      <c r="F9" s="119" t="s">
        <v>286</v>
      </c>
      <c r="G9" s="114">
        <v>30227</v>
      </c>
      <c r="I9" s="79" t="s">
        <v>48</v>
      </c>
      <c r="J9" s="109" t="s">
        <v>24</v>
      </c>
      <c r="K9" s="114">
        <f t="shared" si="0"/>
        <v>90789</v>
      </c>
      <c r="M9" s="79" t="s">
        <v>15</v>
      </c>
      <c r="N9" s="73" t="s">
        <v>5</v>
      </c>
      <c r="O9" s="114">
        <f t="shared" si="1"/>
        <v>241565</v>
      </c>
      <c r="P9" s="113"/>
      <c r="Q9" s="113"/>
      <c r="R9" s="113"/>
      <c r="S9" s="113"/>
    </row>
    <row r="10" spans="1:19" x14ac:dyDescent="0.3">
      <c r="A10" s="121" t="s">
        <v>14</v>
      </c>
      <c r="B10" s="119" t="s">
        <v>4</v>
      </c>
      <c r="C10" s="119" t="s">
        <v>50</v>
      </c>
      <c r="D10" s="119" t="s">
        <v>26</v>
      </c>
      <c r="E10" s="120" t="s">
        <v>94</v>
      </c>
      <c r="F10" s="119" t="s">
        <v>220</v>
      </c>
      <c r="G10" s="114">
        <v>25962</v>
      </c>
      <c r="I10" s="79" t="s">
        <v>49</v>
      </c>
      <c r="J10" s="109" t="s">
        <v>25</v>
      </c>
      <c r="K10" s="114">
        <f t="shared" si="0"/>
        <v>56491</v>
      </c>
      <c r="M10" s="77" t="s">
        <v>16</v>
      </c>
      <c r="N10" s="73" t="s">
        <v>6</v>
      </c>
      <c r="O10" s="114">
        <f t="shared" si="1"/>
        <v>208704</v>
      </c>
      <c r="P10" s="113"/>
      <c r="Q10" s="113"/>
      <c r="R10" s="113"/>
      <c r="S10" s="113"/>
    </row>
    <row r="11" spans="1:19" x14ac:dyDescent="0.3">
      <c r="A11" s="121" t="s">
        <v>18</v>
      </c>
      <c r="B11" s="119" t="s">
        <v>8</v>
      </c>
      <c r="C11" s="119" t="s">
        <v>63</v>
      </c>
      <c r="D11" s="119" t="s">
        <v>39</v>
      </c>
      <c r="E11" s="120" t="s">
        <v>165</v>
      </c>
      <c r="F11" s="119" t="s">
        <v>291</v>
      </c>
      <c r="G11" s="114">
        <v>43269</v>
      </c>
      <c r="I11" s="79" t="s">
        <v>50</v>
      </c>
      <c r="J11" s="109" t="s">
        <v>26</v>
      </c>
      <c r="K11" s="114">
        <f t="shared" si="0"/>
        <v>67918</v>
      </c>
      <c r="M11" s="77" t="s">
        <v>17</v>
      </c>
      <c r="N11" s="73" t="s">
        <v>7</v>
      </c>
      <c r="O11" s="114">
        <f t="shared" si="1"/>
        <v>671585</v>
      </c>
      <c r="P11" s="113"/>
      <c r="Q11" s="113"/>
      <c r="R11" s="113"/>
      <c r="S11" s="113"/>
    </row>
    <row r="12" spans="1:19" x14ac:dyDescent="0.3">
      <c r="A12" s="121" t="s">
        <v>18</v>
      </c>
      <c r="B12" s="119" t="s">
        <v>8</v>
      </c>
      <c r="C12" s="119" t="s">
        <v>62</v>
      </c>
      <c r="D12" s="119" t="s">
        <v>38</v>
      </c>
      <c r="E12" s="120" t="s">
        <v>161</v>
      </c>
      <c r="F12" s="119" t="s">
        <v>287</v>
      </c>
      <c r="G12" s="114">
        <v>5756</v>
      </c>
      <c r="I12" s="79" t="s">
        <v>51</v>
      </c>
      <c r="J12" s="109" t="s">
        <v>27</v>
      </c>
      <c r="K12" s="114">
        <f t="shared" si="0"/>
        <v>66315</v>
      </c>
      <c r="M12" s="79" t="s">
        <v>18</v>
      </c>
      <c r="N12" s="73" t="s">
        <v>8</v>
      </c>
      <c r="O12" s="114">
        <f t="shared" si="1"/>
        <v>365422</v>
      </c>
      <c r="P12" s="113"/>
      <c r="Q12" s="113"/>
      <c r="R12" s="113"/>
      <c r="S12" s="113"/>
    </row>
    <row r="13" spans="1:19" ht="15" thickBot="1" x14ac:dyDescent="0.35">
      <c r="A13" s="121" t="s">
        <v>15</v>
      </c>
      <c r="B13" s="119" t="s">
        <v>5</v>
      </c>
      <c r="C13" s="119" t="s">
        <v>53</v>
      </c>
      <c r="D13" s="119" t="s">
        <v>29</v>
      </c>
      <c r="E13" s="120" t="s">
        <v>104</v>
      </c>
      <c r="F13" s="119" t="s">
        <v>230</v>
      </c>
      <c r="G13" s="114">
        <v>11437</v>
      </c>
      <c r="I13" s="79" t="s">
        <v>52</v>
      </c>
      <c r="J13" s="109" t="s">
        <v>28</v>
      </c>
      <c r="K13" s="114">
        <f t="shared" si="0"/>
        <v>38588</v>
      </c>
      <c r="M13" s="107" t="s">
        <v>19</v>
      </c>
      <c r="N13" s="108" t="s">
        <v>9</v>
      </c>
      <c r="O13" s="118">
        <f t="shared" si="1"/>
        <v>501458</v>
      </c>
      <c r="P13" s="113"/>
      <c r="Q13" s="113"/>
      <c r="R13" s="113"/>
      <c r="S13" s="113"/>
    </row>
    <row r="14" spans="1:19" ht="15" thickBot="1" x14ac:dyDescent="0.35">
      <c r="A14" s="121" t="s">
        <v>14</v>
      </c>
      <c r="B14" s="119" t="s">
        <v>4</v>
      </c>
      <c r="C14" s="119" t="s">
        <v>52</v>
      </c>
      <c r="D14" s="119" t="s">
        <v>28</v>
      </c>
      <c r="E14" s="120" t="s">
        <v>100</v>
      </c>
      <c r="F14" s="119" t="s">
        <v>226</v>
      </c>
      <c r="G14" s="114">
        <v>18321</v>
      </c>
      <c r="I14" s="79" t="s">
        <v>53</v>
      </c>
      <c r="J14" s="109" t="s">
        <v>29</v>
      </c>
      <c r="K14" s="114">
        <f t="shared" si="0"/>
        <v>84022</v>
      </c>
      <c r="M14" s="301" t="s">
        <v>330</v>
      </c>
      <c r="N14" s="302"/>
      <c r="O14" s="117">
        <f>SUM(O5:O13)</f>
        <v>6407102</v>
      </c>
      <c r="P14" s="113"/>
      <c r="Q14" s="113"/>
      <c r="R14" s="113"/>
      <c r="S14" s="113"/>
    </row>
    <row r="15" spans="1:19" x14ac:dyDescent="0.3">
      <c r="A15" s="121" t="s">
        <v>16</v>
      </c>
      <c r="B15" s="119" t="s">
        <v>6</v>
      </c>
      <c r="C15" s="119" t="s">
        <v>57</v>
      </c>
      <c r="D15" s="119" t="s">
        <v>33</v>
      </c>
      <c r="E15" s="120" t="s">
        <v>135</v>
      </c>
      <c r="F15" s="119" t="s">
        <v>413</v>
      </c>
      <c r="G15" s="114">
        <v>26164</v>
      </c>
      <c r="I15" s="79" t="s">
        <v>54</v>
      </c>
      <c r="J15" s="109" t="s">
        <v>30</v>
      </c>
      <c r="K15" s="114">
        <f t="shared" si="0"/>
        <v>97974</v>
      </c>
      <c r="M15" s="113"/>
      <c r="N15" s="113"/>
      <c r="O15" s="113"/>
      <c r="P15" s="113"/>
      <c r="Q15" s="113"/>
      <c r="R15" s="113"/>
      <c r="S15" s="113"/>
    </row>
    <row r="16" spans="1:19" x14ac:dyDescent="0.3">
      <c r="A16" s="121" t="s">
        <v>16</v>
      </c>
      <c r="B16" s="119" t="s">
        <v>6</v>
      </c>
      <c r="C16" s="119" t="s">
        <v>57</v>
      </c>
      <c r="D16" s="119" t="s">
        <v>33</v>
      </c>
      <c r="E16" s="120" t="s">
        <v>124</v>
      </c>
      <c r="F16" s="119" t="s">
        <v>414</v>
      </c>
      <c r="G16" s="114">
        <v>7010</v>
      </c>
      <c r="I16" s="79" t="s">
        <v>55</v>
      </c>
      <c r="J16" s="110" t="s">
        <v>31</v>
      </c>
      <c r="K16" s="114">
        <f t="shared" si="0"/>
        <v>39302</v>
      </c>
      <c r="M16" s="113"/>
      <c r="N16" s="113"/>
      <c r="O16" s="113"/>
      <c r="P16" s="113"/>
      <c r="Q16" s="113"/>
      <c r="R16" s="113"/>
      <c r="S16" s="113"/>
    </row>
    <row r="17" spans="1:19" x14ac:dyDescent="0.3">
      <c r="A17" s="121" t="s">
        <v>19</v>
      </c>
      <c r="B17" s="119" t="s">
        <v>9</v>
      </c>
      <c r="C17" s="119" t="s">
        <v>66</v>
      </c>
      <c r="D17" s="119" t="s">
        <v>21</v>
      </c>
      <c r="E17" s="120" t="s">
        <v>183</v>
      </c>
      <c r="F17" s="119" t="s">
        <v>309</v>
      </c>
      <c r="G17" s="114">
        <v>121003</v>
      </c>
      <c r="I17" s="77" t="s">
        <v>56</v>
      </c>
      <c r="J17" s="110" t="s">
        <v>32</v>
      </c>
      <c r="K17" s="114">
        <f t="shared" si="0"/>
        <v>76986</v>
      </c>
      <c r="M17" s="113"/>
      <c r="N17" s="113"/>
      <c r="O17" s="113"/>
      <c r="P17" s="113"/>
      <c r="Q17" s="113"/>
      <c r="R17" s="113"/>
      <c r="S17" s="113"/>
    </row>
    <row r="18" spans="1:19" x14ac:dyDescent="0.3">
      <c r="A18" s="121" t="s">
        <v>19</v>
      </c>
      <c r="B18" s="119" t="s">
        <v>9</v>
      </c>
      <c r="C18" s="119" t="s">
        <v>67</v>
      </c>
      <c r="D18" s="119" t="s">
        <v>5</v>
      </c>
      <c r="E18" s="120" t="s">
        <v>188</v>
      </c>
      <c r="F18" s="119" t="s">
        <v>314</v>
      </c>
      <c r="G18" s="114">
        <v>29295</v>
      </c>
      <c r="I18" s="79" t="s">
        <v>57</v>
      </c>
      <c r="J18" s="110" t="s">
        <v>33</v>
      </c>
      <c r="K18" s="114">
        <f t="shared" si="0"/>
        <v>131718</v>
      </c>
      <c r="M18" s="113"/>
      <c r="N18" s="113"/>
      <c r="O18" s="113"/>
      <c r="P18" s="113"/>
      <c r="Q18" s="113"/>
      <c r="R18" s="113"/>
      <c r="S18" s="113"/>
    </row>
    <row r="19" spans="1:19" x14ac:dyDescent="0.3">
      <c r="A19" s="121" t="s">
        <v>17</v>
      </c>
      <c r="B19" s="119" t="s">
        <v>7</v>
      </c>
      <c r="C19" s="119" t="s">
        <v>58</v>
      </c>
      <c r="D19" s="119" t="s">
        <v>34</v>
      </c>
      <c r="E19" s="120" t="s">
        <v>138</v>
      </c>
      <c r="F19" s="119" t="s">
        <v>264</v>
      </c>
      <c r="G19" s="114">
        <v>7689</v>
      </c>
      <c r="I19" s="77" t="s">
        <v>58</v>
      </c>
      <c r="J19" s="110" t="s">
        <v>34</v>
      </c>
      <c r="K19" s="114">
        <f t="shared" si="0"/>
        <v>74530</v>
      </c>
      <c r="M19" s="113"/>
      <c r="N19" s="113"/>
      <c r="O19" s="113"/>
      <c r="P19" s="113"/>
      <c r="Q19" s="113"/>
      <c r="R19" s="113"/>
      <c r="S19" s="113"/>
    </row>
    <row r="20" spans="1:19" x14ac:dyDescent="0.3">
      <c r="A20" s="121" t="s">
        <v>16</v>
      </c>
      <c r="B20" s="119" t="s">
        <v>6</v>
      </c>
      <c r="C20" s="119" t="s">
        <v>57</v>
      </c>
      <c r="D20" s="119" t="s">
        <v>33</v>
      </c>
      <c r="E20" s="120" t="s">
        <v>125</v>
      </c>
      <c r="F20" s="119" t="s">
        <v>251</v>
      </c>
      <c r="G20" s="114">
        <v>5139</v>
      </c>
      <c r="I20" s="77" t="s">
        <v>59</v>
      </c>
      <c r="J20" s="110" t="s">
        <v>35</v>
      </c>
      <c r="K20" s="114">
        <f t="shared" si="0"/>
        <v>80928</v>
      </c>
      <c r="M20" s="113"/>
      <c r="N20" s="113"/>
      <c r="O20" s="113"/>
      <c r="P20" s="113"/>
      <c r="Q20" s="113"/>
      <c r="R20" s="113"/>
      <c r="S20" s="113"/>
    </row>
    <row r="21" spans="1:19" x14ac:dyDescent="0.3">
      <c r="A21" s="121" t="s">
        <v>11</v>
      </c>
      <c r="B21" s="119" t="s">
        <v>1</v>
      </c>
      <c r="C21" s="119" t="s">
        <v>45</v>
      </c>
      <c r="D21" s="119" t="s">
        <v>22</v>
      </c>
      <c r="E21" s="120" t="s">
        <v>70</v>
      </c>
      <c r="F21" s="119" t="s">
        <v>196</v>
      </c>
      <c r="G21" s="114">
        <v>51969</v>
      </c>
      <c r="I21" s="77" t="s">
        <v>60</v>
      </c>
      <c r="J21" s="110" t="s">
        <v>36</v>
      </c>
      <c r="K21" s="114">
        <f t="shared" si="0"/>
        <v>34087</v>
      </c>
      <c r="M21" s="113"/>
      <c r="N21" s="113"/>
      <c r="O21" s="113"/>
      <c r="P21" s="113"/>
      <c r="Q21" s="113"/>
      <c r="R21" s="113"/>
      <c r="S21" s="113"/>
    </row>
    <row r="22" spans="1:19" x14ac:dyDescent="0.3">
      <c r="A22" s="121" t="s">
        <v>15</v>
      </c>
      <c r="B22" s="119" t="s">
        <v>5</v>
      </c>
      <c r="C22" s="119" t="s">
        <v>54</v>
      </c>
      <c r="D22" s="119" t="s">
        <v>30</v>
      </c>
      <c r="E22" s="120" t="s">
        <v>109</v>
      </c>
      <c r="F22" s="119" t="s">
        <v>235</v>
      </c>
      <c r="G22" s="114">
        <v>6000</v>
      </c>
      <c r="I22" s="77" t="s">
        <v>61</v>
      </c>
      <c r="J22" s="110" t="s">
        <v>37</v>
      </c>
      <c r="K22" s="114">
        <f t="shared" si="0"/>
        <v>482040</v>
      </c>
      <c r="M22" s="113"/>
      <c r="N22" s="113"/>
      <c r="O22" s="113"/>
      <c r="P22" s="113"/>
      <c r="Q22" s="113"/>
      <c r="R22" s="113"/>
      <c r="S22" s="113"/>
    </row>
    <row r="23" spans="1:19" x14ac:dyDescent="0.3">
      <c r="A23" s="121" t="s">
        <v>11</v>
      </c>
      <c r="B23" s="119" t="s">
        <v>1</v>
      </c>
      <c r="C23" s="119" t="s">
        <v>45</v>
      </c>
      <c r="D23" s="119" t="s">
        <v>22</v>
      </c>
      <c r="E23" s="120" t="s">
        <v>72</v>
      </c>
      <c r="F23" s="119" t="s">
        <v>198</v>
      </c>
      <c r="G23" s="114">
        <v>522264</v>
      </c>
      <c r="I23" s="79" t="s">
        <v>62</v>
      </c>
      <c r="J23" s="110" t="s">
        <v>38</v>
      </c>
      <c r="K23" s="114">
        <f t="shared" si="0"/>
        <v>82768</v>
      </c>
      <c r="M23" s="113"/>
      <c r="N23" s="113"/>
      <c r="O23" s="113"/>
      <c r="P23" s="113"/>
      <c r="Q23" s="113"/>
      <c r="R23" s="113"/>
      <c r="S23" s="113"/>
    </row>
    <row r="24" spans="1:19" x14ac:dyDescent="0.3">
      <c r="A24" s="121" t="s">
        <v>18</v>
      </c>
      <c r="B24" s="119" t="s">
        <v>8</v>
      </c>
      <c r="C24" s="119" t="s">
        <v>63</v>
      </c>
      <c r="D24" s="119" t="s">
        <v>39</v>
      </c>
      <c r="E24" s="120" t="s">
        <v>166</v>
      </c>
      <c r="F24" s="119" t="s">
        <v>292</v>
      </c>
      <c r="G24" s="114">
        <v>10323</v>
      </c>
      <c r="I24" s="79" t="s">
        <v>63</v>
      </c>
      <c r="J24" s="110" t="s">
        <v>39</v>
      </c>
      <c r="K24" s="114">
        <f t="shared" si="0"/>
        <v>99697</v>
      </c>
      <c r="M24" s="113"/>
      <c r="N24" s="113"/>
      <c r="O24" s="113"/>
      <c r="P24" s="113"/>
      <c r="Q24" s="113"/>
      <c r="R24" s="113"/>
      <c r="S24" s="113"/>
    </row>
    <row r="25" spans="1:19" x14ac:dyDescent="0.3">
      <c r="A25" s="121" t="s">
        <v>18</v>
      </c>
      <c r="B25" s="119" t="s">
        <v>8</v>
      </c>
      <c r="C25" s="119" t="s">
        <v>64</v>
      </c>
      <c r="D25" s="119" t="s">
        <v>40</v>
      </c>
      <c r="E25" s="120" t="s">
        <v>170</v>
      </c>
      <c r="F25" s="119" t="s">
        <v>296</v>
      </c>
      <c r="G25" s="114">
        <v>15607</v>
      </c>
      <c r="I25" s="79" t="s">
        <v>64</v>
      </c>
      <c r="J25" s="110" t="s">
        <v>40</v>
      </c>
      <c r="K25" s="114">
        <f t="shared" si="0"/>
        <v>85369</v>
      </c>
      <c r="M25" s="113"/>
      <c r="N25" s="113"/>
      <c r="O25" s="113"/>
      <c r="P25" s="113"/>
      <c r="Q25" s="113"/>
      <c r="R25" s="113"/>
      <c r="S25" s="113"/>
    </row>
    <row r="26" spans="1:19" x14ac:dyDescent="0.3">
      <c r="A26" s="121" t="s">
        <v>18</v>
      </c>
      <c r="B26" s="119" t="s">
        <v>8</v>
      </c>
      <c r="C26" s="119" t="s">
        <v>63</v>
      </c>
      <c r="D26" s="119" t="s">
        <v>39</v>
      </c>
      <c r="E26" s="120" t="s">
        <v>167</v>
      </c>
      <c r="F26" s="119" t="s">
        <v>293</v>
      </c>
      <c r="G26" s="114">
        <v>26118</v>
      </c>
      <c r="I26" s="79" t="s">
        <v>65</v>
      </c>
      <c r="J26" s="110" t="s">
        <v>41</v>
      </c>
      <c r="K26" s="114">
        <f t="shared" si="0"/>
        <v>97588</v>
      </c>
      <c r="M26" s="113"/>
      <c r="N26" s="113"/>
      <c r="O26" s="113"/>
      <c r="P26" s="113"/>
      <c r="Q26" s="113"/>
      <c r="R26" s="113"/>
      <c r="S26" s="113"/>
    </row>
    <row r="27" spans="1:19" x14ac:dyDescent="0.3">
      <c r="A27" s="121" t="s">
        <v>15</v>
      </c>
      <c r="B27" s="119" t="s">
        <v>5</v>
      </c>
      <c r="C27" s="119" t="s">
        <v>53</v>
      </c>
      <c r="D27" s="119" t="s">
        <v>29</v>
      </c>
      <c r="E27" s="120" t="s">
        <v>105</v>
      </c>
      <c r="F27" s="119" t="s">
        <v>231</v>
      </c>
      <c r="G27" s="114">
        <v>8039</v>
      </c>
      <c r="I27" s="79" t="s">
        <v>66</v>
      </c>
      <c r="J27" s="109" t="s">
        <v>21</v>
      </c>
      <c r="K27" s="114">
        <f t="shared" si="0"/>
        <v>364853</v>
      </c>
      <c r="M27" s="113"/>
      <c r="N27" s="113"/>
      <c r="O27" s="113"/>
      <c r="P27" s="113"/>
      <c r="Q27" s="113"/>
      <c r="R27" s="113"/>
      <c r="S27" s="113"/>
    </row>
    <row r="28" spans="1:19" x14ac:dyDescent="0.3">
      <c r="A28" s="121" t="s">
        <v>16</v>
      </c>
      <c r="B28" s="119" t="s">
        <v>6</v>
      </c>
      <c r="C28" s="119" t="s">
        <v>57</v>
      </c>
      <c r="D28" s="119" t="s">
        <v>33</v>
      </c>
      <c r="E28" s="120" t="s">
        <v>126</v>
      </c>
      <c r="F28" s="119" t="s">
        <v>252</v>
      </c>
      <c r="G28" s="114">
        <v>9354</v>
      </c>
      <c r="I28" s="79" t="s">
        <v>67</v>
      </c>
      <c r="J28" s="110" t="s">
        <v>5</v>
      </c>
      <c r="K28" s="114">
        <f t="shared" si="0"/>
        <v>122601</v>
      </c>
      <c r="M28" s="113"/>
      <c r="N28" s="113"/>
      <c r="O28" s="113"/>
      <c r="P28" s="113"/>
      <c r="Q28" s="113"/>
      <c r="R28" s="113"/>
      <c r="S28" s="113"/>
    </row>
    <row r="29" spans="1:19" ht="15" thickBot="1" x14ac:dyDescent="0.35">
      <c r="A29" s="121" t="s">
        <v>12</v>
      </c>
      <c r="B29" s="119" t="s">
        <v>2</v>
      </c>
      <c r="C29" s="119" t="s">
        <v>47</v>
      </c>
      <c r="D29" s="119" t="s">
        <v>2</v>
      </c>
      <c r="E29" s="120" t="s">
        <v>79</v>
      </c>
      <c r="F29" s="119" t="s">
        <v>205</v>
      </c>
      <c r="G29" s="114">
        <v>28996</v>
      </c>
      <c r="I29" s="79" t="s">
        <v>68</v>
      </c>
      <c r="J29" s="110" t="s">
        <v>42</v>
      </c>
      <c r="K29" s="114">
        <f t="shared" si="0"/>
        <v>14004</v>
      </c>
      <c r="M29" s="113"/>
      <c r="N29" s="113"/>
      <c r="O29" s="113"/>
      <c r="P29" s="113"/>
      <c r="Q29" s="113"/>
      <c r="R29" s="113"/>
      <c r="S29" s="113"/>
    </row>
    <row r="30" spans="1:19" ht="15" thickBot="1" x14ac:dyDescent="0.35">
      <c r="A30" s="121" t="s">
        <v>16</v>
      </c>
      <c r="B30" s="119" t="s">
        <v>6</v>
      </c>
      <c r="C30" s="119" t="s">
        <v>57</v>
      </c>
      <c r="D30" s="119" t="s">
        <v>33</v>
      </c>
      <c r="E30" s="120" t="s">
        <v>127</v>
      </c>
      <c r="F30" s="119" t="s">
        <v>253</v>
      </c>
      <c r="G30" s="114">
        <v>8297</v>
      </c>
      <c r="I30" s="297" t="s">
        <v>330</v>
      </c>
      <c r="J30" s="298"/>
      <c r="K30" s="117">
        <f>SUM(K5:K29)</f>
        <v>6407102</v>
      </c>
      <c r="M30" s="113"/>
      <c r="N30" s="113"/>
      <c r="O30" s="113"/>
      <c r="P30" s="113"/>
      <c r="Q30" s="113"/>
      <c r="R30" s="113"/>
      <c r="S30" s="113"/>
    </row>
    <row r="31" spans="1:19" x14ac:dyDescent="0.3">
      <c r="A31" s="121" t="s">
        <v>11</v>
      </c>
      <c r="B31" s="119" t="s">
        <v>1</v>
      </c>
      <c r="C31" s="119" t="s">
        <v>46</v>
      </c>
      <c r="D31" s="119" t="s">
        <v>23</v>
      </c>
      <c r="E31" s="120" t="s">
        <v>78</v>
      </c>
      <c r="F31" s="119" t="s">
        <v>204</v>
      </c>
      <c r="G31" s="114">
        <v>79638</v>
      </c>
      <c r="M31" s="113"/>
      <c r="N31" s="113"/>
      <c r="O31" s="113"/>
      <c r="P31" s="113"/>
      <c r="Q31" s="113"/>
      <c r="R31" s="113"/>
      <c r="S31" s="113"/>
    </row>
    <row r="32" spans="1:19" x14ac:dyDescent="0.3">
      <c r="A32" s="121" t="s">
        <v>15</v>
      </c>
      <c r="B32" s="119" t="s">
        <v>5</v>
      </c>
      <c r="C32" s="119" t="s">
        <v>53</v>
      </c>
      <c r="D32" s="119" t="s">
        <v>29</v>
      </c>
      <c r="E32" s="120" t="s">
        <v>106</v>
      </c>
      <c r="F32" s="119" t="s">
        <v>232</v>
      </c>
      <c r="G32" s="114">
        <v>9203</v>
      </c>
      <c r="M32" s="113"/>
      <c r="N32" s="113"/>
      <c r="O32" s="113"/>
      <c r="P32" s="113"/>
      <c r="Q32" s="113"/>
      <c r="R32" s="113"/>
      <c r="S32" s="113"/>
    </row>
    <row r="33" spans="1:19" x14ac:dyDescent="0.3">
      <c r="A33" s="121" t="s">
        <v>16</v>
      </c>
      <c r="B33" s="119" t="s">
        <v>6</v>
      </c>
      <c r="C33" s="119" t="s">
        <v>56</v>
      </c>
      <c r="D33" s="119" t="s">
        <v>32</v>
      </c>
      <c r="E33" s="120" t="s">
        <v>119</v>
      </c>
      <c r="F33" s="119" t="s">
        <v>245</v>
      </c>
      <c r="G33" s="114">
        <v>15523</v>
      </c>
      <c r="M33" s="113"/>
      <c r="N33" s="113"/>
      <c r="O33" s="113"/>
      <c r="P33" s="113"/>
      <c r="Q33" s="113"/>
      <c r="R33" s="113"/>
      <c r="S33" s="113"/>
    </row>
    <row r="34" spans="1:19" x14ac:dyDescent="0.3">
      <c r="A34" s="121" t="s">
        <v>13</v>
      </c>
      <c r="B34" s="119" t="s">
        <v>3</v>
      </c>
      <c r="C34" s="119" t="s">
        <v>49</v>
      </c>
      <c r="D34" s="119" t="s">
        <v>25</v>
      </c>
      <c r="E34" s="120" t="s">
        <v>89</v>
      </c>
      <c r="F34" s="119" t="s">
        <v>215</v>
      </c>
      <c r="G34" s="114">
        <v>4582</v>
      </c>
      <c r="M34" s="113"/>
      <c r="N34" s="113"/>
      <c r="O34" s="113"/>
      <c r="P34" s="113"/>
      <c r="Q34" s="113"/>
      <c r="R34" s="113"/>
      <c r="S34" s="113"/>
    </row>
    <row r="35" spans="1:19" x14ac:dyDescent="0.3">
      <c r="A35" s="121" t="s">
        <v>18</v>
      </c>
      <c r="B35" s="119" t="s">
        <v>8</v>
      </c>
      <c r="C35" s="119" t="s">
        <v>65</v>
      </c>
      <c r="D35" s="119" t="s">
        <v>41</v>
      </c>
      <c r="E35" s="120" t="s">
        <v>174</v>
      </c>
      <c r="F35" s="119" t="s">
        <v>300</v>
      </c>
      <c r="G35" s="114">
        <v>4743</v>
      </c>
      <c r="M35" s="113"/>
      <c r="N35" s="113"/>
      <c r="O35" s="113"/>
      <c r="P35" s="113"/>
      <c r="Q35" s="113"/>
      <c r="R35" s="113"/>
      <c r="S35" s="113"/>
    </row>
    <row r="36" spans="1:19" x14ac:dyDescent="0.3">
      <c r="A36" s="121" t="s">
        <v>19</v>
      </c>
      <c r="B36" s="119" t="s">
        <v>9</v>
      </c>
      <c r="C36" s="119" t="s">
        <v>66</v>
      </c>
      <c r="D36" s="119" t="s">
        <v>21</v>
      </c>
      <c r="E36" s="120" t="s">
        <v>184</v>
      </c>
      <c r="F36" s="119" t="s">
        <v>310</v>
      </c>
      <c r="G36" s="114">
        <v>47932</v>
      </c>
      <c r="M36" s="113"/>
      <c r="N36" s="113"/>
      <c r="O36" s="113"/>
      <c r="P36" s="113"/>
      <c r="Q36" s="113"/>
      <c r="R36" s="113"/>
      <c r="S36" s="113"/>
    </row>
    <row r="37" spans="1:19" x14ac:dyDescent="0.3">
      <c r="A37" s="121" t="s">
        <v>17</v>
      </c>
      <c r="B37" s="119" t="s">
        <v>7</v>
      </c>
      <c r="C37" s="119" t="s">
        <v>61</v>
      </c>
      <c r="D37" s="119" t="s">
        <v>37</v>
      </c>
      <c r="E37" s="120" t="s">
        <v>151</v>
      </c>
      <c r="F37" s="119" t="s">
        <v>277</v>
      </c>
      <c r="G37" s="114">
        <v>59416</v>
      </c>
      <c r="M37" s="113"/>
      <c r="N37" s="113"/>
      <c r="O37" s="113"/>
      <c r="P37" s="113"/>
      <c r="Q37" s="113"/>
      <c r="R37" s="113"/>
      <c r="S37" s="113"/>
    </row>
    <row r="38" spans="1:19" x14ac:dyDescent="0.3">
      <c r="A38" s="121" t="s">
        <v>15</v>
      </c>
      <c r="B38" s="119" t="s">
        <v>5</v>
      </c>
      <c r="C38" s="119" t="s">
        <v>52</v>
      </c>
      <c r="D38" s="119" t="s">
        <v>28</v>
      </c>
      <c r="E38" s="120" t="s">
        <v>101</v>
      </c>
      <c r="F38" s="119" t="s">
        <v>415</v>
      </c>
      <c r="G38" s="114">
        <v>3954</v>
      </c>
      <c r="M38" s="113"/>
      <c r="N38" s="113"/>
      <c r="O38" s="113"/>
      <c r="P38" s="113"/>
      <c r="Q38" s="113"/>
      <c r="R38" s="113"/>
      <c r="S38" s="113"/>
    </row>
    <row r="39" spans="1:19" x14ac:dyDescent="0.3">
      <c r="A39" s="121" t="s">
        <v>12</v>
      </c>
      <c r="B39" s="119" t="s">
        <v>2</v>
      </c>
      <c r="C39" s="119" t="s">
        <v>47</v>
      </c>
      <c r="D39" s="119" t="s">
        <v>2</v>
      </c>
      <c r="E39" s="120" t="s">
        <v>80</v>
      </c>
      <c r="F39" s="119" t="s">
        <v>206</v>
      </c>
      <c r="G39" s="114">
        <v>90213</v>
      </c>
      <c r="M39" s="113"/>
      <c r="N39" s="113"/>
      <c r="O39" s="113"/>
      <c r="P39" s="113"/>
      <c r="Q39" s="113"/>
      <c r="R39" s="113"/>
      <c r="S39" s="113"/>
    </row>
    <row r="40" spans="1:19" x14ac:dyDescent="0.3">
      <c r="A40" s="121" t="s">
        <v>19</v>
      </c>
      <c r="B40" s="119" t="s">
        <v>9</v>
      </c>
      <c r="C40" s="119" t="s">
        <v>66</v>
      </c>
      <c r="D40" s="119" t="s">
        <v>21</v>
      </c>
      <c r="E40" s="120" t="s">
        <v>185</v>
      </c>
      <c r="F40" s="119" t="s">
        <v>311</v>
      </c>
      <c r="G40" s="114">
        <v>57375</v>
      </c>
      <c r="M40" s="113"/>
      <c r="N40" s="113"/>
      <c r="O40" s="113"/>
      <c r="P40" s="113"/>
      <c r="Q40" s="113"/>
      <c r="R40" s="113"/>
      <c r="S40" s="113"/>
    </row>
    <row r="41" spans="1:19" x14ac:dyDescent="0.3">
      <c r="A41" s="121" t="s">
        <v>14</v>
      </c>
      <c r="B41" s="119" t="s">
        <v>4</v>
      </c>
      <c r="C41" s="119" t="s">
        <v>49</v>
      </c>
      <c r="D41" s="119" t="s">
        <v>25</v>
      </c>
      <c r="E41" s="120" t="s">
        <v>91</v>
      </c>
      <c r="F41" s="119" t="s">
        <v>217</v>
      </c>
      <c r="G41" s="114">
        <v>9775</v>
      </c>
      <c r="M41" s="113"/>
      <c r="N41" s="113"/>
      <c r="O41" s="113"/>
      <c r="P41" s="113"/>
      <c r="Q41" s="113"/>
      <c r="R41" s="113"/>
      <c r="S41" s="113"/>
    </row>
    <row r="42" spans="1:19" x14ac:dyDescent="0.3">
      <c r="A42" s="121" t="s">
        <v>17</v>
      </c>
      <c r="B42" s="119" t="s">
        <v>7</v>
      </c>
      <c r="C42" s="119" t="s">
        <v>60</v>
      </c>
      <c r="D42" s="119" t="s">
        <v>36</v>
      </c>
      <c r="E42" s="120" t="s">
        <v>148</v>
      </c>
      <c r="F42" s="119" t="s">
        <v>274</v>
      </c>
      <c r="G42" s="114">
        <v>15444</v>
      </c>
      <c r="M42" s="113"/>
      <c r="N42" s="113"/>
      <c r="O42" s="113"/>
      <c r="P42" s="113"/>
      <c r="Q42" s="113"/>
      <c r="R42" s="113"/>
      <c r="S42" s="113"/>
    </row>
    <row r="43" spans="1:19" x14ac:dyDescent="0.3">
      <c r="A43" s="121" t="s">
        <v>17</v>
      </c>
      <c r="B43" s="119" t="s">
        <v>7</v>
      </c>
      <c r="C43" s="119" t="s">
        <v>59</v>
      </c>
      <c r="D43" s="119" t="s">
        <v>35</v>
      </c>
      <c r="E43" s="120" t="s">
        <v>142</v>
      </c>
      <c r="F43" s="119" t="s">
        <v>268</v>
      </c>
      <c r="G43" s="114">
        <v>4797</v>
      </c>
      <c r="M43" s="113"/>
      <c r="N43" s="113"/>
      <c r="O43" s="113"/>
      <c r="P43" s="113"/>
      <c r="Q43" s="113"/>
      <c r="R43" s="113"/>
      <c r="S43" s="113"/>
    </row>
    <row r="44" spans="1:19" x14ac:dyDescent="0.3">
      <c r="A44" s="121" t="s">
        <v>18</v>
      </c>
      <c r="B44" s="119" t="s">
        <v>8</v>
      </c>
      <c r="C44" s="119" t="s">
        <v>64</v>
      </c>
      <c r="D44" s="119" t="s">
        <v>40</v>
      </c>
      <c r="E44" s="120" t="s">
        <v>171</v>
      </c>
      <c r="F44" s="119" t="s">
        <v>297</v>
      </c>
      <c r="G44" s="114">
        <v>21377</v>
      </c>
      <c r="M44" s="113"/>
      <c r="N44" s="113"/>
      <c r="O44" s="113"/>
      <c r="P44" s="113"/>
      <c r="Q44" s="113"/>
      <c r="R44" s="113"/>
      <c r="S44" s="113"/>
    </row>
    <row r="45" spans="1:19" x14ac:dyDescent="0.3">
      <c r="A45" s="121" t="s">
        <v>11</v>
      </c>
      <c r="B45" s="119" t="s">
        <v>1</v>
      </c>
      <c r="C45" s="119" t="s">
        <v>45</v>
      </c>
      <c r="D45" s="119" t="s">
        <v>22</v>
      </c>
      <c r="E45" s="120" t="s">
        <v>73</v>
      </c>
      <c r="F45" s="119" t="s">
        <v>199</v>
      </c>
      <c r="G45" s="114">
        <v>77884</v>
      </c>
      <c r="M45" s="113"/>
      <c r="N45" s="113"/>
      <c r="O45" s="113"/>
      <c r="P45" s="113"/>
      <c r="Q45" s="113"/>
      <c r="R45" s="113"/>
      <c r="S45" s="113"/>
    </row>
    <row r="46" spans="1:19" x14ac:dyDescent="0.3">
      <c r="A46" s="121" t="s">
        <v>16</v>
      </c>
      <c r="B46" s="119" t="s">
        <v>6</v>
      </c>
      <c r="C46" s="119" t="s">
        <v>56</v>
      </c>
      <c r="D46" s="119" t="s">
        <v>32</v>
      </c>
      <c r="E46" s="120" t="s">
        <v>120</v>
      </c>
      <c r="F46" s="119" t="s">
        <v>246</v>
      </c>
      <c r="G46" s="114">
        <v>23044</v>
      </c>
      <c r="M46" s="113"/>
      <c r="N46" s="113"/>
      <c r="O46" s="113"/>
      <c r="P46" s="113"/>
      <c r="Q46" s="113"/>
      <c r="R46" s="113"/>
      <c r="S46" s="113"/>
    </row>
    <row r="47" spans="1:19" x14ac:dyDescent="0.3">
      <c r="A47" s="121" t="s">
        <v>15</v>
      </c>
      <c r="B47" s="119" t="s">
        <v>5</v>
      </c>
      <c r="C47" s="119" t="s">
        <v>54</v>
      </c>
      <c r="D47" s="119" t="s">
        <v>30</v>
      </c>
      <c r="E47" s="120" t="s">
        <v>110</v>
      </c>
      <c r="F47" s="119" t="s">
        <v>416</v>
      </c>
      <c r="G47" s="114">
        <v>18902</v>
      </c>
      <c r="M47" s="113"/>
      <c r="N47" s="113"/>
      <c r="O47" s="113"/>
      <c r="P47" s="113"/>
      <c r="Q47" s="113"/>
      <c r="R47" s="113"/>
      <c r="S47" s="113"/>
    </row>
    <row r="48" spans="1:19" x14ac:dyDescent="0.3">
      <c r="A48" s="121" t="s">
        <v>16</v>
      </c>
      <c r="B48" s="119" t="s">
        <v>6</v>
      </c>
      <c r="C48" s="119" t="s">
        <v>57</v>
      </c>
      <c r="D48" s="119" t="s">
        <v>33</v>
      </c>
      <c r="E48" s="120" t="s">
        <v>128</v>
      </c>
      <c r="F48" s="119" t="s">
        <v>254</v>
      </c>
      <c r="G48" s="114">
        <v>12158</v>
      </c>
      <c r="M48" s="113"/>
      <c r="N48" s="113"/>
      <c r="O48" s="113"/>
      <c r="P48" s="113"/>
      <c r="Q48" s="113"/>
      <c r="R48" s="113"/>
      <c r="S48" s="113"/>
    </row>
    <row r="49" spans="1:19" x14ac:dyDescent="0.3">
      <c r="A49" s="121" t="s">
        <v>12</v>
      </c>
      <c r="B49" s="119" t="s">
        <v>2</v>
      </c>
      <c r="C49" s="119" t="s">
        <v>47</v>
      </c>
      <c r="D49" s="119" t="s">
        <v>2</v>
      </c>
      <c r="E49" s="120" t="s">
        <v>81</v>
      </c>
      <c r="F49" s="119" t="s">
        <v>207</v>
      </c>
      <c r="G49" s="114">
        <v>51862</v>
      </c>
      <c r="M49" s="113"/>
      <c r="N49" s="113"/>
      <c r="O49" s="113"/>
      <c r="P49" s="113"/>
      <c r="Q49" s="113"/>
      <c r="R49" s="113"/>
      <c r="S49" s="113"/>
    </row>
    <row r="50" spans="1:19" x14ac:dyDescent="0.3">
      <c r="A50" s="121" t="s">
        <v>15</v>
      </c>
      <c r="B50" s="119" t="s">
        <v>5</v>
      </c>
      <c r="C50" s="119" t="s">
        <v>54</v>
      </c>
      <c r="D50" s="119" t="s">
        <v>30</v>
      </c>
      <c r="E50" s="120" t="s">
        <v>111</v>
      </c>
      <c r="F50" s="119" t="s">
        <v>417</v>
      </c>
      <c r="G50" s="114">
        <v>11159</v>
      </c>
      <c r="M50" s="113"/>
      <c r="N50" s="113"/>
      <c r="O50" s="113"/>
      <c r="P50" s="113"/>
      <c r="Q50" s="113"/>
      <c r="R50" s="113"/>
      <c r="S50" s="113"/>
    </row>
    <row r="51" spans="1:19" x14ac:dyDescent="0.3">
      <c r="A51" s="121" t="s">
        <v>11</v>
      </c>
      <c r="B51" s="119" t="s">
        <v>1</v>
      </c>
      <c r="C51" s="119" t="s">
        <v>46</v>
      </c>
      <c r="D51" s="119" t="s">
        <v>23</v>
      </c>
      <c r="E51" s="120" t="s">
        <v>74</v>
      </c>
      <c r="F51" s="119" t="s">
        <v>200</v>
      </c>
      <c r="G51" s="114">
        <v>228848</v>
      </c>
      <c r="M51" s="113"/>
      <c r="N51" s="113"/>
      <c r="O51" s="113"/>
      <c r="P51" s="113"/>
      <c r="Q51" s="113"/>
      <c r="R51" s="113"/>
      <c r="S51" s="113"/>
    </row>
    <row r="52" spans="1:19" x14ac:dyDescent="0.3">
      <c r="A52" s="121" t="s">
        <v>18</v>
      </c>
      <c r="B52" s="119" t="s">
        <v>8</v>
      </c>
      <c r="C52" s="119" t="s">
        <v>62</v>
      </c>
      <c r="D52" s="119" t="s">
        <v>38</v>
      </c>
      <c r="E52" s="120" t="s">
        <v>162</v>
      </c>
      <c r="F52" s="119" t="s">
        <v>288</v>
      </c>
      <c r="G52" s="114">
        <v>24408</v>
      </c>
      <c r="M52" s="113"/>
      <c r="N52" s="113"/>
      <c r="O52" s="113"/>
      <c r="P52" s="113"/>
      <c r="Q52" s="113"/>
      <c r="R52" s="113"/>
      <c r="S52" s="113"/>
    </row>
    <row r="53" spans="1:19" x14ac:dyDescent="0.3">
      <c r="A53" s="121" t="s">
        <v>16</v>
      </c>
      <c r="B53" s="119" t="s">
        <v>6</v>
      </c>
      <c r="C53" s="119" t="s">
        <v>56</v>
      </c>
      <c r="D53" s="119" t="s">
        <v>32</v>
      </c>
      <c r="E53" s="120" t="s">
        <v>121</v>
      </c>
      <c r="F53" s="119" t="s">
        <v>247</v>
      </c>
      <c r="G53" s="114">
        <v>20739</v>
      </c>
      <c r="M53" s="113"/>
      <c r="N53" s="113"/>
      <c r="O53" s="113"/>
      <c r="P53" s="113"/>
      <c r="Q53" s="113"/>
      <c r="R53" s="113"/>
      <c r="S53" s="113"/>
    </row>
    <row r="54" spans="1:19" x14ac:dyDescent="0.3">
      <c r="A54" s="121" t="s">
        <v>16</v>
      </c>
      <c r="B54" s="119" t="s">
        <v>6</v>
      </c>
      <c r="C54" s="119" t="s">
        <v>57</v>
      </c>
      <c r="D54" s="119" t="s">
        <v>33</v>
      </c>
      <c r="E54" s="120" t="s">
        <v>129</v>
      </c>
      <c r="F54" s="119" t="s">
        <v>255</v>
      </c>
      <c r="G54" s="114">
        <v>5544</v>
      </c>
      <c r="M54" s="113"/>
      <c r="N54" s="113"/>
      <c r="O54" s="113"/>
      <c r="P54" s="113"/>
      <c r="Q54" s="113"/>
      <c r="R54" s="113"/>
      <c r="S54" s="113"/>
    </row>
    <row r="55" spans="1:19" x14ac:dyDescent="0.3">
      <c r="A55" s="121" t="s">
        <v>11</v>
      </c>
      <c r="B55" s="119" t="s">
        <v>1</v>
      </c>
      <c r="C55" s="119" t="s">
        <v>45</v>
      </c>
      <c r="D55" s="119" t="s">
        <v>22</v>
      </c>
      <c r="E55" s="120" t="s">
        <v>71</v>
      </c>
      <c r="F55" s="119" t="s">
        <v>197</v>
      </c>
      <c r="G55" s="114">
        <v>51662</v>
      </c>
      <c r="M55" s="113"/>
      <c r="N55" s="113"/>
      <c r="O55" s="113"/>
      <c r="P55" s="113"/>
      <c r="Q55" s="113"/>
      <c r="R55" s="113"/>
      <c r="S55" s="113"/>
    </row>
    <row r="56" spans="1:19" x14ac:dyDescent="0.3">
      <c r="A56" s="121" t="s">
        <v>15</v>
      </c>
      <c r="B56" s="119" t="s">
        <v>5</v>
      </c>
      <c r="C56" s="119" t="s">
        <v>52</v>
      </c>
      <c r="D56" s="119" t="s">
        <v>28</v>
      </c>
      <c r="E56" s="120" t="s">
        <v>102</v>
      </c>
      <c r="F56" s="119" t="s">
        <v>228</v>
      </c>
      <c r="G56" s="114">
        <v>9753</v>
      </c>
      <c r="M56" s="113"/>
      <c r="N56" s="113"/>
      <c r="O56" s="113"/>
      <c r="P56" s="113"/>
      <c r="Q56" s="113"/>
      <c r="R56" s="113"/>
      <c r="S56" s="113"/>
    </row>
    <row r="57" spans="1:19" x14ac:dyDescent="0.3">
      <c r="A57" s="121" t="s">
        <v>17</v>
      </c>
      <c r="B57" s="119" t="s">
        <v>7</v>
      </c>
      <c r="C57" s="119" t="s">
        <v>59</v>
      </c>
      <c r="D57" s="119" t="s">
        <v>35</v>
      </c>
      <c r="E57" s="120" t="s">
        <v>145</v>
      </c>
      <c r="F57" s="119" t="s">
        <v>271</v>
      </c>
      <c r="G57" s="114">
        <v>10117</v>
      </c>
      <c r="M57" s="113"/>
      <c r="N57" s="113"/>
      <c r="O57" s="113"/>
      <c r="P57" s="113"/>
      <c r="Q57" s="113"/>
      <c r="R57" s="113"/>
      <c r="S57" s="113"/>
    </row>
    <row r="58" spans="1:19" x14ac:dyDescent="0.3">
      <c r="A58" s="121" t="s">
        <v>15</v>
      </c>
      <c r="B58" s="119" t="s">
        <v>5</v>
      </c>
      <c r="C58" s="119" t="s">
        <v>52</v>
      </c>
      <c r="D58" s="119" t="s">
        <v>28</v>
      </c>
      <c r="E58" s="120" t="s">
        <v>103</v>
      </c>
      <c r="F58" s="119" t="s">
        <v>229</v>
      </c>
      <c r="G58" s="114">
        <v>6560</v>
      </c>
      <c r="M58" s="113"/>
      <c r="N58" s="113"/>
      <c r="O58" s="113"/>
      <c r="P58" s="113"/>
      <c r="Q58" s="113"/>
      <c r="R58" s="113"/>
      <c r="S58" s="113"/>
    </row>
    <row r="59" spans="1:19" x14ac:dyDescent="0.3">
      <c r="A59" s="121" t="s">
        <v>17</v>
      </c>
      <c r="B59" s="119" t="s">
        <v>7</v>
      </c>
      <c r="C59" s="119" t="s">
        <v>61</v>
      </c>
      <c r="D59" s="119" t="s">
        <v>37</v>
      </c>
      <c r="E59" s="120" t="s">
        <v>154</v>
      </c>
      <c r="F59" s="119" t="s">
        <v>280</v>
      </c>
      <c r="G59" s="114">
        <v>55121</v>
      </c>
      <c r="M59" s="113"/>
      <c r="N59" s="113"/>
      <c r="O59" s="113"/>
      <c r="P59" s="113"/>
      <c r="Q59" s="113"/>
      <c r="R59" s="113"/>
      <c r="S59" s="113"/>
    </row>
    <row r="60" spans="1:19" x14ac:dyDescent="0.3">
      <c r="A60" s="121" t="s">
        <v>17</v>
      </c>
      <c r="B60" s="119" t="s">
        <v>7</v>
      </c>
      <c r="C60" s="119" t="s">
        <v>59</v>
      </c>
      <c r="D60" s="119" t="s">
        <v>35</v>
      </c>
      <c r="E60" s="120" t="s">
        <v>144</v>
      </c>
      <c r="F60" s="119" t="s">
        <v>270</v>
      </c>
      <c r="G60" s="114">
        <v>8363</v>
      </c>
      <c r="M60" s="113"/>
      <c r="N60" s="113"/>
      <c r="O60" s="113"/>
      <c r="P60" s="113"/>
      <c r="Q60" s="113"/>
      <c r="R60" s="113"/>
      <c r="S60" s="113"/>
    </row>
    <row r="61" spans="1:19" x14ac:dyDescent="0.3">
      <c r="A61" s="121" t="s">
        <v>16</v>
      </c>
      <c r="B61" s="119" t="s">
        <v>6</v>
      </c>
      <c r="C61" s="119" t="s">
        <v>57</v>
      </c>
      <c r="D61" s="119" t="s">
        <v>33</v>
      </c>
      <c r="E61" s="120" t="s">
        <v>130</v>
      </c>
      <c r="F61" s="119" t="s">
        <v>256</v>
      </c>
      <c r="G61" s="114">
        <v>5451</v>
      </c>
      <c r="M61" s="113"/>
      <c r="N61" s="113"/>
      <c r="O61" s="113"/>
      <c r="P61" s="113"/>
      <c r="Q61" s="113"/>
      <c r="R61" s="113"/>
      <c r="S61" s="113"/>
    </row>
    <row r="62" spans="1:19" x14ac:dyDescent="0.3">
      <c r="A62" s="121" t="s">
        <v>18</v>
      </c>
      <c r="B62" s="119" t="s">
        <v>8</v>
      </c>
      <c r="C62" s="119" t="s">
        <v>63</v>
      </c>
      <c r="D62" s="119" t="s">
        <v>39</v>
      </c>
      <c r="E62" s="120" t="s">
        <v>168</v>
      </c>
      <c r="F62" s="119" t="s">
        <v>294</v>
      </c>
      <c r="G62" s="114">
        <v>5469</v>
      </c>
      <c r="M62" s="113"/>
      <c r="N62" s="113"/>
      <c r="O62" s="113"/>
      <c r="P62" s="113"/>
      <c r="Q62" s="113"/>
      <c r="R62" s="113"/>
      <c r="S62" s="113"/>
    </row>
    <row r="63" spans="1:19" x14ac:dyDescent="0.3">
      <c r="A63" s="121" t="s">
        <v>11</v>
      </c>
      <c r="B63" s="119" t="s">
        <v>1</v>
      </c>
      <c r="C63" s="119" t="s">
        <v>46</v>
      </c>
      <c r="D63" s="119" t="s">
        <v>23</v>
      </c>
      <c r="E63" s="120" t="s">
        <v>75</v>
      </c>
      <c r="F63" s="119" t="s">
        <v>418</v>
      </c>
      <c r="G63" s="114">
        <v>276744</v>
      </c>
      <c r="M63" s="113"/>
      <c r="N63" s="113"/>
      <c r="O63" s="113"/>
      <c r="P63" s="113"/>
      <c r="Q63" s="113"/>
      <c r="R63" s="113"/>
      <c r="S63" s="113"/>
    </row>
    <row r="64" spans="1:19" x14ac:dyDescent="0.3">
      <c r="A64" s="121" t="s">
        <v>15</v>
      </c>
      <c r="B64" s="119" t="s">
        <v>5</v>
      </c>
      <c r="C64" s="119" t="s">
        <v>55</v>
      </c>
      <c r="D64" s="119" t="s">
        <v>31</v>
      </c>
      <c r="E64" s="120" t="s">
        <v>115</v>
      </c>
      <c r="F64" s="119" t="s">
        <v>241</v>
      </c>
      <c r="G64" s="114">
        <v>27074</v>
      </c>
      <c r="M64" s="113"/>
      <c r="N64" s="113"/>
      <c r="O64" s="113"/>
      <c r="P64" s="113"/>
      <c r="Q64" s="113"/>
      <c r="R64" s="113"/>
      <c r="S64" s="113"/>
    </row>
    <row r="65" spans="1:19" x14ac:dyDescent="0.3">
      <c r="A65" s="121" t="s">
        <v>18</v>
      </c>
      <c r="B65" s="119" t="s">
        <v>8</v>
      </c>
      <c r="C65" s="119" t="s">
        <v>63</v>
      </c>
      <c r="D65" s="119" t="s">
        <v>39</v>
      </c>
      <c r="E65" s="120" t="s">
        <v>169</v>
      </c>
      <c r="F65" s="119" t="s">
        <v>295</v>
      </c>
      <c r="G65" s="114">
        <v>14518</v>
      </c>
      <c r="M65" s="113"/>
      <c r="N65" s="113"/>
      <c r="O65" s="113"/>
      <c r="P65" s="113"/>
      <c r="Q65" s="113"/>
      <c r="R65" s="113"/>
      <c r="S65" s="113"/>
    </row>
    <row r="66" spans="1:19" x14ac:dyDescent="0.3">
      <c r="A66" s="121" t="s">
        <v>18</v>
      </c>
      <c r="B66" s="119" t="s">
        <v>8</v>
      </c>
      <c r="C66" s="119" t="s">
        <v>65</v>
      </c>
      <c r="D66" s="119" t="s">
        <v>41</v>
      </c>
      <c r="E66" s="120" t="s">
        <v>175</v>
      </c>
      <c r="F66" s="119" t="s">
        <v>301</v>
      </c>
      <c r="G66" s="114">
        <v>13640</v>
      </c>
      <c r="M66" s="113"/>
      <c r="N66" s="113"/>
      <c r="O66" s="113"/>
      <c r="P66" s="113"/>
      <c r="Q66" s="113"/>
      <c r="R66" s="113"/>
      <c r="S66" s="113"/>
    </row>
    <row r="67" spans="1:19" x14ac:dyDescent="0.3">
      <c r="A67" s="121" t="s">
        <v>17</v>
      </c>
      <c r="B67" s="119" t="s">
        <v>7</v>
      </c>
      <c r="C67" s="119" t="s">
        <v>61</v>
      </c>
      <c r="D67" s="119" t="s">
        <v>37</v>
      </c>
      <c r="E67" s="120" t="s">
        <v>155</v>
      </c>
      <c r="F67" s="119" t="s">
        <v>419</v>
      </c>
      <c r="G67" s="114">
        <v>64889</v>
      </c>
      <c r="M67" s="113"/>
      <c r="N67" s="113"/>
      <c r="O67" s="113"/>
      <c r="P67" s="113"/>
      <c r="Q67" s="113"/>
      <c r="R67" s="113"/>
      <c r="S67" s="113"/>
    </row>
    <row r="68" spans="1:19" x14ac:dyDescent="0.3">
      <c r="A68" s="121" t="s">
        <v>11</v>
      </c>
      <c r="B68" s="119" t="s">
        <v>1</v>
      </c>
      <c r="C68" s="119" t="s">
        <v>46</v>
      </c>
      <c r="D68" s="119" t="s">
        <v>23</v>
      </c>
      <c r="E68" s="120" t="s">
        <v>76</v>
      </c>
      <c r="F68" s="119" t="s">
        <v>202</v>
      </c>
      <c r="G68" s="114">
        <v>71545</v>
      </c>
      <c r="M68" s="113"/>
      <c r="N68" s="113"/>
      <c r="O68" s="113"/>
      <c r="P68" s="113"/>
      <c r="Q68" s="113"/>
      <c r="R68" s="113"/>
      <c r="S68" s="113"/>
    </row>
    <row r="69" spans="1:19" x14ac:dyDescent="0.3">
      <c r="A69" s="121" t="s">
        <v>18</v>
      </c>
      <c r="B69" s="119" t="s">
        <v>8</v>
      </c>
      <c r="C69" s="119" t="s">
        <v>65</v>
      </c>
      <c r="D69" s="119" t="s">
        <v>41</v>
      </c>
      <c r="E69" s="120" t="s">
        <v>176</v>
      </c>
      <c r="F69" s="119" t="s">
        <v>302</v>
      </c>
      <c r="G69" s="114">
        <v>8114</v>
      </c>
      <c r="M69" s="113"/>
      <c r="N69" s="113"/>
      <c r="O69" s="113"/>
      <c r="P69" s="113"/>
      <c r="Q69" s="113"/>
      <c r="R69" s="113"/>
      <c r="S69" s="113"/>
    </row>
    <row r="70" spans="1:19" x14ac:dyDescent="0.3">
      <c r="A70" s="121" t="s">
        <v>17</v>
      </c>
      <c r="B70" s="119" t="s">
        <v>7</v>
      </c>
      <c r="C70" s="119" t="s">
        <v>61</v>
      </c>
      <c r="D70" s="119" t="s">
        <v>37</v>
      </c>
      <c r="E70" s="120" t="s">
        <v>156</v>
      </c>
      <c r="F70" s="119" t="s">
        <v>282</v>
      </c>
      <c r="G70" s="114">
        <v>21475</v>
      </c>
      <c r="M70" s="113"/>
      <c r="N70" s="113"/>
      <c r="O70" s="113"/>
      <c r="P70" s="113"/>
      <c r="Q70" s="113"/>
      <c r="R70" s="113"/>
      <c r="S70" s="113"/>
    </row>
    <row r="71" spans="1:19" x14ac:dyDescent="0.3">
      <c r="A71" s="121" t="s">
        <v>16</v>
      </c>
      <c r="B71" s="119" t="s">
        <v>6</v>
      </c>
      <c r="C71" s="119" t="s">
        <v>57</v>
      </c>
      <c r="D71" s="119" t="s">
        <v>33</v>
      </c>
      <c r="E71" s="120" t="s">
        <v>131</v>
      </c>
      <c r="F71" s="119" t="s">
        <v>257</v>
      </c>
      <c r="G71" s="114">
        <v>10028</v>
      </c>
      <c r="M71" s="113"/>
      <c r="N71" s="113"/>
      <c r="O71" s="113"/>
      <c r="P71" s="113"/>
      <c r="Q71" s="113"/>
      <c r="R71" s="113"/>
      <c r="S71" s="113"/>
    </row>
    <row r="72" spans="1:19" x14ac:dyDescent="0.3">
      <c r="A72" s="121" t="s">
        <v>13</v>
      </c>
      <c r="B72" s="119" t="s">
        <v>3</v>
      </c>
      <c r="C72" s="119" t="s">
        <v>49</v>
      </c>
      <c r="D72" s="119" t="s">
        <v>25</v>
      </c>
      <c r="E72" s="120" t="s">
        <v>90</v>
      </c>
      <c r="F72" s="119" t="s">
        <v>216</v>
      </c>
      <c r="G72" s="114">
        <v>8221</v>
      </c>
      <c r="M72" s="113"/>
      <c r="N72" s="113"/>
      <c r="O72" s="113"/>
      <c r="P72" s="113"/>
      <c r="Q72" s="113"/>
      <c r="R72" s="113"/>
      <c r="S72" s="113"/>
    </row>
    <row r="73" spans="1:19" x14ac:dyDescent="0.3">
      <c r="A73" s="121" t="s">
        <v>17</v>
      </c>
      <c r="B73" s="119" t="s">
        <v>7</v>
      </c>
      <c r="C73" s="119" t="s">
        <v>61</v>
      </c>
      <c r="D73" s="119" t="s">
        <v>37</v>
      </c>
      <c r="E73" s="120" t="s">
        <v>157</v>
      </c>
      <c r="F73" s="119" t="s">
        <v>283</v>
      </c>
      <c r="G73" s="114">
        <v>64645</v>
      </c>
      <c r="M73" s="113"/>
      <c r="N73" s="113"/>
      <c r="O73" s="113"/>
      <c r="P73" s="113"/>
      <c r="Q73" s="113"/>
      <c r="R73" s="113"/>
      <c r="S73" s="113"/>
    </row>
    <row r="74" spans="1:19" x14ac:dyDescent="0.3">
      <c r="A74" s="121" t="s">
        <v>18</v>
      </c>
      <c r="B74" s="119" t="s">
        <v>8</v>
      </c>
      <c r="C74" s="119" t="s">
        <v>65</v>
      </c>
      <c r="D74" s="119" t="s">
        <v>41</v>
      </c>
      <c r="E74" s="120" t="s">
        <v>177</v>
      </c>
      <c r="F74" s="119" t="s">
        <v>303</v>
      </c>
      <c r="G74" s="114">
        <v>6680</v>
      </c>
      <c r="M74" s="113"/>
      <c r="N74" s="113"/>
      <c r="O74" s="113"/>
      <c r="P74" s="113"/>
      <c r="Q74" s="113"/>
      <c r="R74" s="113"/>
      <c r="S74" s="113"/>
    </row>
    <row r="75" spans="1:19" x14ac:dyDescent="0.3">
      <c r="A75" s="121" t="s">
        <v>19</v>
      </c>
      <c r="B75" s="119" t="s">
        <v>9</v>
      </c>
      <c r="C75" s="119" t="s">
        <v>68</v>
      </c>
      <c r="D75" s="119" t="s">
        <v>42</v>
      </c>
      <c r="E75" s="120" t="s">
        <v>192</v>
      </c>
      <c r="F75" s="119" t="s">
        <v>318</v>
      </c>
      <c r="G75" s="114">
        <v>4911</v>
      </c>
      <c r="M75" s="113"/>
      <c r="N75" s="113"/>
      <c r="O75" s="113"/>
      <c r="P75" s="113"/>
      <c r="Q75" s="113"/>
      <c r="R75" s="113"/>
      <c r="S75" s="113"/>
    </row>
    <row r="76" spans="1:19" x14ac:dyDescent="0.3">
      <c r="A76" s="121" t="s">
        <v>19</v>
      </c>
      <c r="B76" s="119" t="s">
        <v>9</v>
      </c>
      <c r="C76" s="119" t="s">
        <v>66</v>
      </c>
      <c r="D76" s="119" t="s">
        <v>21</v>
      </c>
      <c r="E76" s="120" t="s">
        <v>186</v>
      </c>
      <c r="F76" s="119" t="s">
        <v>312</v>
      </c>
      <c r="G76" s="114">
        <v>13991</v>
      </c>
      <c r="M76" s="113"/>
      <c r="N76" s="113"/>
      <c r="O76" s="113"/>
      <c r="P76" s="113"/>
      <c r="Q76" s="113"/>
      <c r="R76" s="113"/>
      <c r="S76" s="113"/>
    </row>
    <row r="77" spans="1:19" x14ac:dyDescent="0.3">
      <c r="A77" s="121" t="s">
        <v>17</v>
      </c>
      <c r="B77" s="119" t="s">
        <v>7</v>
      </c>
      <c r="C77" s="119" t="s">
        <v>58</v>
      </c>
      <c r="D77" s="119" t="s">
        <v>34</v>
      </c>
      <c r="E77" s="120" t="s">
        <v>139</v>
      </c>
      <c r="F77" s="119" t="s">
        <v>265</v>
      </c>
      <c r="G77" s="114">
        <v>10153</v>
      </c>
      <c r="M77" s="113"/>
      <c r="N77" s="113"/>
      <c r="O77" s="113"/>
      <c r="P77" s="113"/>
      <c r="Q77" s="113"/>
      <c r="R77" s="113"/>
      <c r="S77" s="113"/>
    </row>
    <row r="78" spans="1:19" x14ac:dyDescent="0.3">
      <c r="A78" s="121" t="s">
        <v>19</v>
      </c>
      <c r="B78" s="119" t="s">
        <v>9</v>
      </c>
      <c r="C78" s="119" t="s">
        <v>67</v>
      </c>
      <c r="D78" s="119" t="s">
        <v>5</v>
      </c>
      <c r="E78" s="120" t="s">
        <v>189</v>
      </c>
      <c r="F78" s="119" t="s">
        <v>315</v>
      </c>
      <c r="G78" s="114">
        <v>42281</v>
      </c>
      <c r="M78" s="113"/>
      <c r="N78" s="113"/>
      <c r="O78" s="113"/>
      <c r="P78" s="113"/>
      <c r="Q78" s="113"/>
      <c r="R78" s="113"/>
      <c r="S78" s="113"/>
    </row>
    <row r="79" spans="1:19" x14ac:dyDescent="0.3">
      <c r="A79" s="121" t="s">
        <v>12</v>
      </c>
      <c r="B79" s="119" t="s">
        <v>2</v>
      </c>
      <c r="C79" s="119" t="s">
        <v>47</v>
      </c>
      <c r="D79" s="119" t="s">
        <v>2</v>
      </c>
      <c r="E79" s="120" t="s">
        <v>82</v>
      </c>
      <c r="F79" s="119" t="s">
        <v>208</v>
      </c>
      <c r="G79" s="114">
        <v>25790</v>
      </c>
      <c r="M79" s="113"/>
      <c r="N79" s="113"/>
      <c r="O79" s="113"/>
      <c r="P79" s="113"/>
      <c r="Q79" s="113"/>
      <c r="R79" s="113"/>
      <c r="S79" s="113"/>
    </row>
    <row r="80" spans="1:19" x14ac:dyDescent="0.3">
      <c r="A80" s="121" t="s">
        <v>16</v>
      </c>
      <c r="B80" s="119" t="s">
        <v>6</v>
      </c>
      <c r="C80" s="119" t="s">
        <v>57</v>
      </c>
      <c r="D80" s="119" t="s">
        <v>33</v>
      </c>
      <c r="E80" s="120" t="s">
        <v>132</v>
      </c>
      <c r="F80" s="119" t="s">
        <v>258</v>
      </c>
      <c r="G80" s="114">
        <v>3127</v>
      </c>
      <c r="M80" s="113"/>
      <c r="N80" s="113"/>
      <c r="O80" s="113"/>
      <c r="P80" s="113"/>
      <c r="Q80" s="113"/>
      <c r="R80" s="113"/>
      <c r="S80" s="113"/>
    </row>
    <row r="81" spans="1:19" x14ac:dyDescent="0.3">
      <c r="A81" s="121" t="s">
        <v>17</v>
      </c>
      <c r="B81" s="119" t="s">
        <v>7</v>
      </c>
      <c r="C81" s="119" t="s">
        <v>59</v>
      </c>
      <c r="D81" s="119" t="s">
        <v>35</v>
      </c>
      <c r="E81" s="120" t="s">
        <v>143</v>
      </c>
      <c r="F81" s="119" t="s">
        <v>420</v>
      </c>
      <c r="G81" s="114">
        <v>21049</v>
      </c>
      <c r="M81" s="113"/>
      <c r="N81" s="113"/>
      <c r="O81" s="113"/>
      <c r="P81" s="113"/>
      <c r="Q81" s="113"/>
      <c r="R81" s="113"/>
      <c r="S81" s="113"/>
    </row>
    <row r="82" spans="1:19" x14ac:dyDescent="0.3">
      <c r="A82" s="121" t="s">
        <v>16</v>
      </c>
      <c r="B82" s="119" t="s">
        <v>6</v>
      </c>
      <c r="C82" s="119" t="s">
        <v>56</v>
      </c>
      <c r="D82" s="119" t="s">
        <v>32</v>
      </c>
      <c r="E82" s="120" t="s">
        <v>122</v>
      </c>
      <c r="F82" s="119" t="s">
        <v>248</v>
      </c>
      <c r="G82" s="114">
        <v>8097</v>
      </c>
      <c r="M82" s="113"/>
      <c r="N82" s="113"/>
      <c r="O82" s="113"/>
      <c r="P82" s="113"/>
      <c r="Q82" s="113"/>
      <c r="R82" s="113"/>
      <c r="S82" s="113"/>
    </row>
    <row r="83" spans="1:19" x14ac:dyDescent="0.3">
      <c r="A83" s="121" t="s">
        <v>18</v>
      </c>
      <c r="B83" s="119" t="s">
        <v>8</v>
      </c>
      <c r="C83" s="119" t="s">
        <v>65</v>
      </c>
      <c r="D83" s="119" t="s">
        <v>41</v>
      </c>
      <c r="E83" s="120" t="s">
        <v>178</v>
      </c>
      <c r="F83" s="119" t="s">
        <v>304</v>
      </c>
      <c r="G83" s="114">
        <v>8664</v>
      </c>
      <c r="M83" s="113"/>
      <c r="N83" s="113"/>
      <c r="O83" s="113"/>
      <c r="P83" s="113"/>
      <c r="Q83" s="113"/>
      <c r="R83" s="113"/>
      <c r="S83" s="113"/>
    </row>
    <row r="84" spans="1:19" x14ac:dyDescent="0.3">
      <c r="A84" s="121" t="s">
        <v>13</v>
      </c>
      <c r="B84" s="119" t="s">
        <v>3</v>
      </c>
      <c r="C84" s="119" t="s">
        <v>48</v>
      </c>
      <c r="D84" s="119" t="s">
        <v>24</v>
      </c>
      <c r="E84" s="120" t="s">
        <v>85</v>
      </c>
      <c r="F84" s="119" t="s">
        <v>211</v>
      </c>
      <c r="G84" s="114">
        <v>39314</v>
      </c>
      <c r="M84" s="113"/>
      <c r="N84" s="113"/>
      <c r="O84" s="113"/>
      <c r="P84" s="113"/>
      <c r="Q84" s="113"/>
      <c r="R84" s="113"/>
      <c r="S84" s="113"/>
    </row>
    <row r="85" spans="1:19" x14ac:dyDescent="0.3">
      <c r="A85" s="121" t="s">
        <v>13</v>
      </c>
      <c r="B85" s="119" t="s">
        <v>3</v>
      </c>
      <c r="C85" s="119" t="s">
        <v>48</v>
      </c>
      <c r="D85" s="119" t="s">
        <v>24</v>
      </c>
      <c r="E85" s="120" t="s">
        <v>86</v>
      </c>
      <c r="F85" s="119" t="s">
        <v>212</v>
      </c>
      <c r="G85" s="114">
        <v>14380</v>
      </c>
      <c r="M85" s="113"/>
      <c r="N85" s="113"/>
      <c r="O85" s="113"/>
      <c r="P85" s="113"/>
      <c r="Q85" s="113"/>
      <c r="R85" s="113"/>
      <c r="S85" s="113"/>
    </row>
    <row r="86" spans="1:19" x14ac:dyDescent="0.3">
      <c r="A86" s="121" t="s">
        <v>13</v>
      </c>
      <c r="B86" s="119" t="s">
        <v>3</v>
      </c>
      <c r="C86" s="119" t="s">
        <v>48</v>
      </c>
      <c r="D86" s="119" t="s">
        <v>24</v>
      </c>
      <c r="E86" s="120" t="s">
        <v>87</v>
      </c>
      <c r="F86" s="119" t="s">
        <v>213</v>
      </c>
      <c r="G86" s="114">
        <v>18055</v>
      </c>
      <c r="M86" s="113"/>
      <c r="N86" s="113"/>
      <c r="O86" s="113"/>
      <c r="P86" s="113"/>
      <c r="Q86" s="113"/>
      <c r="R86" s="113"/>
      <c r="S86" s="113"/>
    </row>
    <row r="87" spans="1:19" x14ac:dyDescent="0.3">
      <c r="A87" s="121" t="s">
        <v>14</v>
      </c>
      <c r="B87" s="119" t="s">
        <v>4</v>
      </c>
      <c r="C87" s="119" t="s">
        <v>51</v>
      </c>
      <c r="D87" s="119" t="s">
        <v>27</v>
      </c>
      <c r="E87" s="120" t="s">
        <v>99</v>
      </c>
      <c r="F87" s="119" t="s">
        <v>225</v>
      </c>
      <c r="G87" s="114">
        <v>28415</v>
      </c>
      <c r="M87" s="113"/>
      <c r="N87" s="113"/>
      <c r="O87" s="113"/>
      <c r="P87" s="113"/>
      <c r="Q87" s="113"/>
      <c r="R87" s="113"/>
      <c r="S87" s="113"/>
    </row>
    <row r="88" spans="1:19" x14ac:dyDescent="0.3">
      <c r="A88" s="121" t="s">
        <v>17</v>
      </c>
      <c r="B88" s="119" t="s">
        <v>7</v>
      </c>
      <c r="C88" s="119" t="s">
        <v>61</v>
      </c>
      <c r="D88" s="119" t="s">
        <v>37</v>
      </c>
      <c r="E88" s="120" t="s">
        <v>152</v>
      </c>
      <c r="F88" s="119" t="s">
        <v>421</v>
      </c>
      <c r="G88" s="114">
        <v>23514</v>
      </c>
      <c r="M88" s="113"/>
      <c r="N88" s="113"/>
      <c r="O88" s="113"/>
      <c r="P88" s="113"/>
      <c r="Q88" s="113"/>
      <c r="R88" s="113"/>
      <c r="S88" s="113"/>
    </row>
    <row r="89" spans="1:19" x14ac:dyDescent="0.3">
      <c r="A89" s="121" t="s">
        <v>17</v>
      </c>
      <c r="B89" s="119" t="s">
        <v>7</v>
      </c>
      <c r="C89" s="119" t="s">
        <v>61</v>
      </c>
      <c r="D89" s="119" t="s">
        <v>37</v>
      </c>
      <c r="E89" s="120" t="s">
        <v>158</v>
      </c>
      <c r="F89" s="119" t="s">
        <v>284</v>
      </c>
      <c r="G89" s="114">
        <v>135465</v>
      </c>
      <c r="M89" s="113"/>
      <c r="N89" s="113"/>
      <c r="O89" s="113"/>
      <c r="P89" s="113"/>
      <c r="Q89" s="113"/>
      <c r="R89" s="113"/>
      <c r="S89" s="113"/>
    </row>
    <row r="90" spans="1:19" x14ac:dyDescent="0.3">
      <c r="A90" s="121" t="s">
        <v>16</v>
      </c>
      <c r="B90" s="119" t="s">
        <v>6</v>
      </c>
      <c r="C90" s="119" t="s">
        <v>57</v>
      </c>
      <c r="D90" s="119" t="s">
        <v>33</v>
      </c>
      <c r="E90" s="120" t="s">
        <v>133</v>
      </c>
      <c r="F90" s="119" t="s">
        <v>259</v>
      </c>
      <c r="G90" s="114">
        <v>9032</v>
      </c>
      <c r="M90" s="113"/>
      <c r="N90" s="113"/>
      <c r="O90" s="113"/>
      <c r="P90" s="113"/>
      <c r="Q90" s="113"/>
      <c r="R90" s="113"/>
      <c r="S90" s="113"/>
    </row>
    <row r="91" spans="1:19" x14ac:dyDescent="0.3">
      <c r="A91" s="121" t="s">
        <v>11</v>
      </c>
      <c r="B91" s="119" t="s">
        <v>1</v>
      </c>
      <c r="C91" s="119" t="s">
        <v>46</v>
      </c>
      <c r="D91" s="119" t="s">
        <v>23</v>
      </c>
      <c r="E91" s="120" t="s">
        <v>77</v>
      </c>
      <c r="F91" s="119" t="s">
        <v>203</v>
      </c>
      <c r="G91" s="114">
        <v>82375</v>
      </c>
      <c r="M91" s="113"/>
      <c r="N91" s="113"/>
      <c r="O91" s="113"/>
      <c r="P91" s="113"/>
      <c r="Q91" s="113"/>
      <c r="R91" s="113"/>
      <c r="S91" s="113"/>
    </row>
    <row r="92" spans="1:19" x14ac:dyDescent="0.3">
      <c r="A92" s="121" t="s">
        <v>18</v>
      </c>
      <c r="B92" s="119" t="s">
        <v>8</v>
      </c>
      <c r="C92" s="119" t="s">
        <v>64</v>
      </c>
      <c r="D92" s="119" t="s">
        <v>40</v>
      </c>
      <c r="E92" s="120" t="s">
        <v>172</v>
      </c>
      <c r="F92" s="119" t="s">
        <v>298</v>
      </c>
      <c r="G92" s="114">
        <v>18258</v>
      </c>
      <c r="M92" s="113"/>
      <c r="N92" s="113"/>
      <c r="O92" s="113"/>
      <c r="P92" s="113"/>
      <c r="Q92" s="113"/>
      <c r="R92" s="113"/>
      <c r="S92" s="113"/>
    </row>
    <row r="93" spans="1:19" x14ac:dyDescent="0.3">
      <c r="A93" s="121" t="s">
        <v>15</v>
      </c>
      <c r="B93" s="119" t="s">
        <v>5</v>
      </c>
      <c r="C93" s="119" t="s">
        <v>55</v>
      </c>
      <c r="D93" s="119" t="s">
        <v>31</v>
      </c>
      <c r="E93" s="120" t="s">
        <v>116</v>
      </c>
      <c r="F93" s="119" t="s">
        <v>422</v>
      </c>
      <c r="G93" s="114">
        <v>7235</v>
      </c>
      <c r="M93" s="113"/>
      <c r="N93" s="113"/>
      <c r="O93" s="113"/>
      <c r="P93" s="113"/>
      <c r="Q93" s="113"/>
      <c r="R93" s="113"/>
      <c r="S93" s="113"/>
    </row>
    <row r="94" spans="1:19" x14ac:dyDescent="0.3">
      <c r="A94" s="121" t="s">
        <v>17</v>
      </c>
      <c r="B94" s="119" t="s">
        <v>7</v>
      </c>
      <c r="C94" s="119" t="s">
        <v>59</v>
      </c>
      <c r="D94" s="119" t="s">
        <v>35</v>
      </c>
      <c r="E94" s="120" t="s">
        <v>146</v>
      </c>
      <c r="F94" s="119" t="s">
        <v>272</v>
      </c>
      <c r="G94" s="114">
        <v>16247</v>
      </c>
      <c r="M94" s="113"/>
      <c r="N94" s="113"/>
      <c r="O94" s="113"/>
      <c r="P94" s="113"/>
      <c r="Q94" s="113"/>
      <c r="R94" s="113"/>
      <c r="S94" s="113"/>
    </row>
    <row r="95" spans="1:19" x14ac:dyDescent="0.3">
      <c r="A95" s="121" t="s">
        <v>17</v>
      </c>
      <c r="B95" s="119" t="s">
        <v>7</v>
      </c>
      <c r="C95" s="119" t="s">
        <v>60</v>
      </c>
      <c r="D95" s="119" t="s">
        <v>36</v>
      </c>
      <c r="E95" s="120" t="s">
        <v>149</v>
      </c>
      <c r="F95" s="119" t="s">
        <v>275</v>
      </c>
      <c r="G95" s="114">
        <v>5648</v>
      </c>
      <c r="M95" s="113"/>
      <c r="N95" s="113"/>
      <c r="O95" s="113"/>
      <c r="P95" s="113"/>
      <c r="Q95" s="113"/>
      <c r="R95" s="113"/>
      <c r="S95" s="113"/>
    </row>
    <row r="96" spans="1:19" x14ac:dyDescent="0.3">
      <c r="A96" s="121" t="s">
        <v>16</v>
      </c>
      <c r="B96" s="119" t="s">
        <v>6</v>
      </c>
      <c r="C96" s="119" t="s">
        <v>57</v>
      </c>
      <c r="D96" s="119" t="s">
        <v>33</v>
      </c>
      <c r="E96" s="120" t="s">
        <v>134</v>
      </c>
      <c r="F96" s="119" t="s">
        <v>260</v>
      </c>
      <c r="G96" s="114">
        <v>15361</v>
      </c>
      <c r="M96" s="113"/>
      <c r="N96" s="113"/>
      <c r="O96" s="113"/>
      <c r="P96" s="113"/>
      <c r="Q96" s="113"/>
      <c r="R96" s="113"/>
      <c r="S96" s="113"/>
    </row>
    <row r="97" spans="1:19" x14ac:dyDescent="0.3">
      <c r="A97" s="121" t="s">
        <v>15</v>
      </c>
      <c r="B97" s="119" t="s">
        <v>5</v>
      </c>
      <c r="C97" s="119" t="s">
        <v>54</v>
      </c>
      <c r="D97" s="119" t="s">
        <v>30</v>
      </c>
      <c r="E97" s="120" t="s">
        <v>112</v>
      </c>
      <c r="F97" s="119" t="s">
        <v>423</v>
      </c>
      <c r="G97" s="114">
        <v>3646</v>
      </c>
      <c r="M97" s="113"/>
      <c r="N97" s="113"/>
      <c r="O97" s="113"/>
      <c r="P97" s="113"/>
      <c r="Q97" s="113"/>
      <c r="R97" s="113"/>
      <c r="S97" s="113"/>
    </row>
    <row r="98" spans="1:19" x14ac:dyDescent="0.3">
      <c r="A98" s="121" t="s">
        <v>19</v>
      </c>
      <c r="B98" s="119" t="s">
        <v>9</v>
      </c>
      <c r="C98" s="119" t="s">
        <v>67</v>
      </c>
      <c r="D98" s="119" t="s">
        <v>5</v>
      </c>
      <c r="E98" s="120" t="s">
        <v>190</v>
      </c>
      <c r="F98" s="119" t="s">
        <v>316</v>
      </c>
      <c r="G98" s="114">
        <v>20093</v>
      </c>
      <c r="M98" s="113"/>
      <c r="N98" s="113"/>
      <c r="O98" s="113"/>
      <c r="P98" s="113"/>
      <c r="Q98" s="113"/>
      <c r="R98" s="113"/>
      <c r="S98" s="113"/>
    </row>
    <row r="99" spans="1:19" x14ac:dyDescent="0.3">
      <c r="A99" s="121" t="s">
        <v>17</v>
      </c>
      <c r="B99" s="119" t="s">
        <v>7</v>
      </c>
      <c r="C99" s="119" t="s">
        <v>60</v>
      </c>
      <c r="D99" s="119" t="s">
        <v>36</v>
      </c>
      <c r="E99" s="120" t="s">
        <v>150</v>
      </c>
      <c r="F99" s="119" t="s">
        <v>276</v>
      </c>
      <c r="G99" s="114">
        <v>12995</v>
      </c>
      <c r="M99" s="113"/>
      <c r="N99" s="113"/>
      <c r="O99" s="113"/>
      <c r="P99" s="113"/>
      <c r="Q99" s="113"/>
      <c r="R99" s="113"/>
      <c r="S99" s="113"/>
    </row>
    <row r="100" spans="1:19" x14ac:dyDescent="0.3">
      <c r="A100" s="121" t="s">
        <v>15</v>
      </c>
      <c r="B100" s="119" t="s">
        <v>5</v>
      </c>
      <c r="C100" s="119" t="s">
        <v>54</v>
      </c>
      <c r="D100" s="119" t="s">
        <v>30</v>
      </c>
      <c r="E100" s="120" t="s">
        <v>113</v>
      </c>
      <c r="F100" s="119" t="s">
        <v>424</v>
      </c>
      <c r="G100" s="114">
        <v>21949</v>
      </c>
      <c r="M100" s="113"/>
      <c r="N100" s="113"/>
      <c r="O100" s="113"/>
      <c r="P100" s="113"/>
      <c r="Q100" s="113"/>
      <c r="R100" s="113"/>
      <c r="S100" s="113"/>
    </row>
    <row r="101" spans="1:19" x14ac:dyDescent="0.3">
      <c r="A101" s="121" t="s">
        <v>19</v>
      </c>
      <c r="B101" s="119" t="s">
        <v>9</v>
      </c>
      <c r="C101" s="119" t="s">
        <v>67</v>
      </c>
      <c r="D101" s="119" t="s">
        <v>5</v>
      </c>
      <c r="E101" s="120" t="s">
        <v>191</v>
      </c>
      <c r="F101" s="119" t="s">
        <v>425</v>
      </c>
      <c r="G101" s="114">
        <v>30932</v>
      </c>
      <c r="M101" s="113"/>
      <c r="N101" s="113"/>
      <c r="O101" s="113"/>
      <c r="P101" s="113"/>
      <c r="Q101" s="113"/>
      <c r="R101" s="113"/>
      <c r="S101" s="113"/>
    </row>
    <row r="102" spans="1:19" x14ac:dyDescent="0.3">
      <c r="A102" s="121" t="s">
        <v>17</v>
      </c>
      <c r="B102" s="119" t="s">
        <v>7</v>
      </c>
      <c r="C102" s="119" t="s">
        <v>59</v>
      </c>
      <c r="D102" s="119" t="s">
        <v>35</v>
      </c>
      <c r="E102" s="120" t="s">
        <v>147</v>
      </c>
      <c r="F102" s="119" t="s">
        <v>273</v>
      </c>
      <c r="G102" s="114">
        <v>15698</v>
      </c>
      <c r="M102" s="113"/>
      <c r="N102" s="113"/>
      <c r="O102" s="113"/>
      <c r="P102" s="113"/>
      <c r="Q102" s="113"/>
      <c r="R102" s="113"/>
      <c r="S102" s="113"/>
    </row>
    <row r="103" spans="1:19" x14ac:dyDescent="0.3">
      <c r="A103" s="121" t="s">
        <v>14</v>
      </c>
      <c r="B103" s="119" t="s">
        <v>4</v>
      </c>
      <c r="C103" s="119" t="s">
        <v>49</v>
      </c>
      <c r="D103" s="119" t="s">
        <v>25</v>
      </c>
      <c r="E103" s="120" t="s">
        <v>92</v>
      </c>
      <c r="F103" s="119" t="s">
        <v>218</v>
      </c>
      <c r="G103" s="114">
        <v>21519</v>
      </c>
      <c r="M103" s="113"/>
      <c r="N103" s="113"/>
      <c r="O103" s="113"/>
      <c r="P103" s="113"/>
      <c r="Q103" s="113"/>
      <c r="R103" s="113"/>
      <c r="S103" s="113"/>
    </row>
    <row r="104" spans="1:19" x14ac:dyDescent="0.3">
      <c r="A104" s="121" t="s">
        <v>17</v>
      </c>
      <c r="B104" s="119" t="s">
        <v>7</v>
      </c>
      <c r="C104" s="119" t="s">
        <v>61</v>
      </c>
      <c r="D104" s="119" t="s">
        <v>37</v>
      </c>
      <c r="E104" s="120" t="s">
        <v>159</v>
      </c>
      <c r="F104" s="119" t="s">
        <v>426</v>
      </c>
      <c r="G104" s="114">
        <v>22093</v>
      </c>
      <c r="M104" s="113"/>
      <c r="N104" s="113"/>
      <c r="O104" s="113"/>
      <c r="P104" s="113"/>
      <c r="Q104" s="113"/>
      <c r="R104" s="113"/>
      <c r="S104" s="113"/>
    </row>
    <row r="105" spans="1:19" x14ac:dyDescent="0.3">
      <c r="A105" s="121" t="s">
        <v>18</v>
      </c>
      <c r="B105" s="119" t="s">
        <v>8</v>
      </c>
      <c r="C105" s="119" t="s">
        <v>65</v>
      </c>
      <c r="D105" s="119" t="s">
        <v>41</v>
      </c>
      <c r="E105" s="120" t="s">
        <v>179</v>
      </c>
      <c r="F105" s="119" t="s">
        <v>305</v>
      </c>
      <c r="G105" s="114">
        <v>26784</v>
      </c>
      <c r="M105" s="113"/>
      <c r="N105" s="113"/>
      <c r="O105" s="113"/>
      <c r="P105" s="113"/>
      <c r="Q105" s="113"/>
      <c r="R105" s="113"/>
      <c r="S105" s="113"/>
    </row>
    <row r="106" spans="1:19" x14ac:dyDescent="0.3">
      <c r="A106" s="121" t="s">
        <v>15</v>
      </c>
      <c r="B106" s="119" t="s">
        <v>5</v>
      </c>
      <c r="C106" s="119" t="s">
        <v>54</v>
      </c>
      <c r="D106" s="119" t="s">
        <v>30</v>
      </c>
      <c r="E106" s="120" t="s">
        <v>114</v>
      </c>
      <c r="F106" s="119" t="s">
        <v>240</v>
      </c>
      <c r="G106" s="114">
        <v>36318</v>
      </c>
      <c r="M106" s="113"/>
      <c r="N106" s="113"/>
      <c r="O106" s="113"/>
      <c r="P106" s="113"/>
      <c r="Q106" s="113"/>
      <c r="R106" s="113"/>
      <c r="S106" s="113"/>
    </row>
    <row r="107" spans="1:19" x14ac:dyDescent="0.3">
      <c r="A107" s="121" t="s">
        <v>14</v>
      </c>
      <c r="B107" s="119" t="s">
        <v>4</v>
      </c>
      <c r="C107" s="119" t="s">
        <v>49</v>
      </c>
      <c r="D107" s="119" t="s">
        <v>25</v>
      </c>
      <c r="E107" s="120" t="s">
        <v>93</v>
      </c>
      <c r="F107" s="119" t="s">
        <v>219</v>
      </c>
      <c r="G107" s="114">
        <v>12394</v>
      </c>
      <c r="M107" s="113"/>
      <c r="N107" s="113"/>
      <c r="O107" s="113"/>
      <c r="P107" s="113"/>
      <c r="Q107" s="113"/>
      <c r="R107" s="113"/>
      <c r="S107" s="113"/>
    </row>
    <row r="108" spans="1:19" x14ac:dyDescent="0.3">
      <c r="A108" s="121" t="s">
        <v>17</v>
      </c>
      <c r="B108" s="119" t="s">
        <v>7</v>
      </c>
      <c r="C108" s="119" t="s">
        <v>61</v>
      </c>
      <c r="D108" s="119" t="s">
        <v>37</v>
      </c>
      <c r="E108" s="120" t="s">
        <v>153</v>
      </c>
      <c r="F108" s="119" t="s">
        <v>279</v>
      </c>
      <c r="G108" s="114">
        <v>35422</v>
      </c>
      <c r="M108" s="113"/>
      <c r="N108" s="113"/>
      <c r="O108" s="113"/>
      <c r="P108" s="113"/>
      <c r="Q108" s="113"/>
      <c r="R108" s="113"/>
      <c r="S108" s="113"/>
    </row>
    <row r="109" spans="1:19" x14ac:dyDescent="0.3">
      <c r="A109" s="121" t="s">
        <v>14</v>
      </c>
      <c r="B109" s="119" t="s">
        <v>4</v>
      </c>
      <c r="C109" s="119" t="s">
        <v>51</v>
      </c>
      <c r="D109" s="119" t="s">
        <v>27</v>
      </c>
      <c r="E109" s="120" t="s">
        <v>98</v>
      </c>
      <c r="F109" s="119" t="s">
        <v>224</v>
      </c>
      <c r="G109" s="114">
        <v>37900</v>
      </c>
      <c r="M109" s="113"/>
      <c r="N109" s="113"/>
      <c r="O109" s="113"/>
      <c r="P109" s="113"/>
      <c r="Q109" s="113"/>
      <c r="R109" s="113"/>
      <c r="S109" s="113"/>
    </row>
    <row r="110" spans="1:19" x14ac:dyDescent="0.3">
      <c r="A110" s="121" t="s">
        <v>17</v>
      </c>
      <c r="B110" s="119" t="s">
        <v>7</v>
      </c>
      <c r="C110" s="119" t="s">
        <v>58</v>
      </c>
      <c r="D110" s="119" t="s">
        <v>34</v>
      </c>
      <c r="E110" s="120" t="s">
        <v>140</v>
      </c>
      <c r="F110" s="119" t="s">
        <v>427</v>
      </c>
      <c r="G110" s="114">
        <v>36321</v>
      </c>
      <c r="M110" s="113"/>
      <c r="N110" s="113"/>
      <c r="O110" s="113"/>
      <c r="P110" s="113"/>
      <c r="Q110" s="113"/>
      <c r="R110" s="113"/>
      <c r="S110" s="113"/>
    </row>
    <row r="111" spans="1:19" x14ac:dyDescent="0.3">
      <c r="A111" s="121" t="s">
        <v>16</v>
      </c>
      <c r="B111" s="119" t="s">
        <v>6</v>
      </c>
      <c r="C111" s="119" t="s">
        <v>57</v>
      </c>
      <c r="D111" s="119" t="s">
        <v>33</v>
      </c>
      <c r="E111" s="120" t="s">
        <v>136</v>
      </c>
      <c r="F111" s="119" t="s">
        <v>262</v>
      </c>
      <c r="G111" s="114">
        <v>15053</v>
      </c>
      <c r="M111" s="113"/>
      <c r="N111" s="113"/>
      <c r="O111" s="113"/>
      <c r="P111" s="113"/>
      <c r="Q111" s="113"/>
      <c r="R111" s="113"/>
      <c r="S111" s="113"/>
    </row>
    <row r="112" spans="1:19" x14ac:dyDescent="0.3">
      <c r="A112" s="121" t="s">
        <v>18</v>
      </c>
      <c r="B112" s="119" t="s">
        <v>8</v>
      </c>
      <c r="C112" s="119" t="s">
        <v>65</v>
      </c>
      <c r="D112" s="119" t="s">
        <v>41</v>
      </c>
      <c r="E112" s="120" t="s">
        <v>180</v>
      </c>
      <c r="F112" s="119" t="s">
        <v>306</v>
      </c>
      <c r="G112" s="114">
        <v>16281</v>
      </c>
      <c r="M112" s="113"/>
      <c r="N112" s="113"/>
      <c r="O112" s="113"/>
      <c r="P112" s="113"/>
      <c r="Q112" s="113"/>
      <c r="R112" s="113"/>
      <c r="S112" s="113"/>
    </row>
    <row r="113" spans="1:19" x14ac:dyDescent="0.3">
      <c r="A113" s="121" t="s">
        <v>12</v>
      </c>
      <c r="B113" s="119" t="s">
        <v>2</v>
      </c>
      <c r="C113" s="119" t="s">
        <v>47</v>
      </c>
      <c r="D113" s="119" t="s">
        <v>2</v>
      </c>
      <c r="E113" s="120" t="s">
        <v>83</v>
      </c>
      <c r="F113" s="119" t="s">
        <v>209</v>
      </c>
      <c r="G113" s="114">
        <v>26964</v>
      </c>
      <c r="M113" s="113"/>
      <c r="N113" s="113"/>
      <c r="O113" s="113"/>
      <c r="P113" s="113"/>
      <c r="Q113" s="113"/>
      <c r="R113" s="113"/>
      <c r="S113" s="113"/>
    </row>
    <row r="114" spans="1:19" x14ac:dyDescent="0.3">
      <c r="A114" s="121" t="s">
        <v>18</v>
      </c>
      <c r="B114" s="119" t="s">
        <v>8</v>
      </c>
      <c r="C114" s="119" t="s">
        <v>65</v>
      </c>
      <c r="D114" s="119" t="s">
        <v>41</v>
      </c>
      <c r="E114" s="120" t="s">
        <v>181</v>
      </c>
      <c r="F114" s="119" t="s">
        <v>307</v>
      </c>
      <c r="G114" s="114">
        <v>6184</v>
      </c>
      <c r="M114" s="113"/>
      <c r="N114" s="113"/>
      <c r="O114" s="113"/>
      <c r="P114" s="113"/>
      <c r="Q114" s="113"/>
      <c r="R114" s="113"/>
      <c r="S114" s="113"/>
    </row>
    <row r="115" spans="1:19" x14ac:dyDescent="0.3">
      <c r="A115" s="121" t="s">
        <v>18</v>
      </c>
      <c r="B115" s="119" t="s">
        <v>8</v>
      </c>
      <c r="C115" s="119" t="s">
        <v>62</v>
      </c>
      <c r="D115" s="119" t="s">
        <v>38</v>
      </c>
      <c r="E115" s="120" t="s">
        <v>164</v>
      </c>
      <c r="F115" s="119" t="s">
        <v>290</v>
      </c>
      <c r="G115" s="114">
        <v>10775</v>
      </c>
      <c r="M115" s="113"/>
      <c r="N115" s="113"/>
      <c r="O115" s="113"/>
      <c r="P115" s="113"/>
      <c r="Q115" s="113"/>
      <c r="R115" s="113"/>
      <c r="S115" s="113"/>
    </row>
    <row r="116" spans="1:19" x14ac:dyDescent="0.3">
      <c r="A116" s="121" t="s">
        <v>15</v>
      </c>
      <c r="B116" s="119" t="s">
        <v>5</v>
      </c>
      <c r="C116" s="119" t="s">
        <v>55</v>
      </c>
      <c r="D116" s="119" t="s">
        <v>31</v>
      </c>
      <c r="E116" s="120" t="s">
        <v>117</v>
      </c>
      <c r="F116" s="119" t="s">
        <v>243</v>
      </c>
      <c r="G116" s="114">
        <v>4993</v>
      </c>
      <c r="M116" s="113"/>
      <c r="N116" s="113"/>
      <c r="O116" s="113"/>
      <c r="P116" s="113"/>
      <c r="Q116" s="113"/>
      <c r="R116" s="113"/>
      <c r="S116" s="113"/>
    </row>
    <row r="117" spans="1:19" x14ac:dyDescent="0.3">
      <c r="A117" s="121" t="s">
        <v>19</v>
      </c>
      <c r="B117" s="119" t="s">
        <v>9</v>
      </c>
      <c r="C117" s="119" t="s">
        <v>66</v>
      </c>
      <c r="D117" s="119" t="s">
        <v>21</v>
      </c>
      <c r="E117" s="120" t="s">
        <v>187</v>
      </c>
      <c r="F117" s="119" t="s">
        <v>313</v>
      </c>
      <c r="G117" s="114">
        <v>124552</v>
      </c>
      <c r="M117" s="113"/>
      <c r="N117" s="113"/>
      <c r="O117" s="113"/>
      <c r="P117" s="113"/>
      <c r="Q117" s="113"/>
      <c r="R117" s="113"/>
      <c r="S117" s="113"/>
    </row>
    <row r="118" spans="1:19" x14ac:dyDescent="0.3">
      <c r="A118" s="121" t="s">
        <v>16</v>
      </c>
      <c r="B118" s="119" t="s">
        <v>6</v>
      </c>
      <c r="C118" s="119" t="s">
        <v>56</v>
      </c>
      <c r="D118" s="119" t="s">
        <v>32</v>
      </c>
      <c r="E118" s="120" t="s">
        <v>123</v>
      </c>
      <c r="F118" s="119" t="s">
        <v>249</v>
      </c>
      <c r="G118" s="114">
        <v>6888</v>
      </c>
      <c r="M118" s="113"/>
      <c r="N118" s="113"/>
      <c r="O118" s="113"/>
      <c r="P118" s="113"/>
      <c r="Q118" s="113"/>
      <c r="R118" s="113"/>
      <c r="S118" s="113"/>
    </row>
    <row r="119" spans="1:19" x14ac:dyDescent="0.3">
      <c r="A119" s="121" t="s">
        <v>18</v>
      </c>
      <c r="B119" s="119" t="s">
        <v>8</v>
      </c>
      <c r="C119" s="119" t="s">
        <v>64</v>
      </c>
      <c r="D119" s="119" t="s">
        <v>40</v>
      </c>
      <c r="E119" s="120" t="s">
        <v>173</v>
      </c>
      <c r="F119" s="119" t="s">
        <v>299</v>
      </c>
      <c r="G119" s="114">
        <v>30127</v>
      </c>
      <c r="M119" s="113"/>
      <c r="N119" s="113"/>
      <c r="O119" s="113"/>
      <c r="P119" s="113"/>
      <c r="Q119" s="113"/>
      <c r="R119" s="113"/>
      <c r="S119" s="113"/>
    </row>
    <row r="120" spans="1:19" x14ac:dyDescent="0.3">
      <c r="A120" s="121" t="s">
        <v>15</v>
      </c>
      <c r="B120" s="119" t="s">
        <v>5</v>
      </c>
      <c r="C120" s="119" t="s">
        <v>53</v>
      </c>
      <c r="D120" s="119" t="s">
        <v>29</v>
      </c>
      <c r="E120" s="120" t="s">
        <v>107</v>
      </c>
      <c r="F120" s="119" t="s">
        <v>233</v>
      </c>
      <c r="G120" s="114">
        <v>13801</v>
      </c>
      <c r="M120" s="113"/>
      <c r="N120" s="113"/>
      <c r="O120" s="113"/>
      <c r="P120" s="113"/>
      <c r="Q120" s="113"/>
      <c r="R120" s="113"/>
      <c r="S120" s="113"/>
    </row>
    <row r="121" spans="1:19" x14ac:dyDescent="0.3">
      <c r="A121" s="121" t="s">
        <v>18</v>
      </c>
      <c r="B121" s="119" t="s">
        <v>8</v>
      </c>
      <c r="C121" s="119" t="s">
        <v>65</v>
      </c>
      <c r="D121" s="119" t="s">
        <v>41</v>
      </c>
      <c r="E121" s="120" t="s">
        <v>182</v>
      </c>
      <c r="F121" s="119" t="s">
        <v>308</v>
      </c>
      <c r="G121" s="114">
        <v>6498</v>
      </c>
      <c r="M121" s="113"/>
      <c r="N121" s="113"/>
      <c r="O121" s="113"/>
      <c r="P121" s="113"/>
      <c r="Q121" s="113"/>
      <c r="R121" s="113"/>
      <c r="S121" s="113"/>
    </row>
    <row r="122" spans="1:19" x14ac:dyDescent="0.3">
      <c r="A122" s="121" t="s">
        <v>14</v>
      </c>
      <c r="B122" s="119" t="s">
        <v>4</v>
      </c>
      <c r="C122" s="119" t="s">
        <v>50</v>
      </c>
      <c r="D122" s="119" t="s">
        <v>26</v>
      </c>
      <c r="E122" s="120" t="s">
        <v>95</v>
      </c>
      <c r="F122" s="119" t="s">
        <v>221</v>
      </c>
      <c r="G122" s="114">
        <v>11810</v>
      </c>
      <c r="M122" s="113"/>
      <c r="N122" s="113"/>
      <c r="O122" s="113"/>
      <c r="P122" s="113"/>
      <c r="Q122" s="113"/>
      <c r="R122" s="113"/>
      <c r="S122" s="113"/>
    </row>
    <row r="123" spans="1:19" x14ac:dyDescent="0.3">
      <c r="A123" s="121" t="s">
        <v>18</v>
      </c>
      <c r="B123" s="119" t="s">
        <v>8</v>
      </c>
      <c r="C123" s="119" t="s">
        <v>62</v>
      </c>
      <c r="D123" s="119" t="s">
        <v>38</v>
      </c>
      <c r="E123" s="120" t="s">
        <v>163</v>
      </c>
      <c r="F123" s="119" t="s">
        <v>289</v>
      </c>
      <c r="G123" s="114">
        <v>11602</v>
      </c>
      <c r="M123" s="113"/>
      <c r="N123" s="113"/>
      <c r="O123" s="113"/>
      <c r="P123" s="113"/>
      <c r="Q123" s="113"/>
      <c r="R123" s="113"/>
      <c r="S123" s="113"/>
    </row>
    <row r="124" spans="1:19" x14ac:dyDescent="0.3">
      <c r="A124" s="121" t="s">
        <v>19</v>
      </c>
      <c r="B124" s="119" t="s">
        <v>9</v>
      </c>
      <c r="C124" s="119" t="s">
        <v>68</v>
      </c>
      <c r="D124" s="119" t="s">
        <v>42</v>
      </c>
      <c r="E124" s="120" t="s">
        <v>193</v>
      </c>
      <c r="F124" s="119" t="s">
        <v>319</v>
      </c>
      <c r="G124" s="114">
        <v>9093</v>
      </c>
      <c r="M124" s="113"/>
      <c r="N124" s="113"/>
      <c r="O124" s="113"/>
      <c r="P124" s="113"/>
      <c r="Q124" s="113"/>
      <c r="R124" s="113"/>
      <c r="S124" s="113"/>
    </row>
    <row r="125" spans="1:19" x14ac:dyDescent="0.3">
      <c r="A125" s="121" t="s">
        <v>14</v>
      </c>
      <c r="B125" s="119" t="s">
        <v>4</v>
      </c>
      <c r="C125" s="119" t="s">
        <v>50</v>
      </c>
      <c r="D125" s="119" t="s">
        <v>26</v>
      </c>
      <c r="E125" s="120" t="s">
        <v>96</v>
      </c>
      <c r="F125" s="119" t="s">
        <v>222</v>
      </c>
      <c r="G125" s="114">
        <v>7608</v>
      </c>
      <c r="M125" s="113"/>
      <c r="N125" s="113"/>
      <c r="O125" s="113"/>
      <c r="P125" s="113"/>
      <c r="Q125" s="113"/>
      <c r="R125" s="113"/>
      <c r="S125" s="113"/>
    </row>
    <row r="126" spans="1:19" x14ac:dyDescent="0.3">
      <c r="A126" s="121" t="s">
        <v>15</v>
      </c>
      <c r="B126" s="119" t="s">
        <v>5</v>
      </c>
      <c r="C126" s="119" t="s">
        <v>53</v>
      </c>
      <c r="D126" s="119" t="s">
        <v>29</v>
      </c>
      <c r="E126" s="120" t="s">
        <v>108</v>
      </c>
      <c r="F126" s="119" t="s">
        <v>234</v>
      </c>
      <c r="G126" s="114">
        <v>41542</v>
      </c>
      <c r="M126" s="113"/>
      <c r="N126" s="113"/>
      <c r="O126" s="113"/>
      <c r="P126" s="113"/>
      <c r="Q126" s="113"/>
      <c r="R126" s="113"/>
      <c r="S126" s="113"/>
    </row>
    <row r="127" spans="1:19" x14ac:dyDescent="0.3">
      <c r="A127" s="121" t="s">
        <v>14</v>
      </c>
      <c r="B127" s="119" t="s">
        <v>4</v>
      </c>
      <c r="C127" s="119" t="s">
        <v>50</v>
      </c>
      <c r="D127" s="119" t="s">
        <v>26</v>
      </c>
      <c r="E127" s="120" t="s">
        <v>97</v>
      </c>
      <c r="F127" s="119" t="s">
        <v>223</v>
      </c>
      <c r="G127" s="114">
        <v>22538</v>
      </c>
      <c r="M127" s="113"/>
      <c r="N127" s="113"/>
      <c r="O127" s="113"/>
      <c r="P127" s="113"/>
      <c r="Q127" s="113"/>
      <c r="R127" s="113"/>
      <c r="S127" s="113"/>
    </row>
    <row r="128" spans="1:19" x14ac:dyDescent="0.3">
      <c r="A128" s="121" t="s">
        <v>13</v>
      </c>
      <c r="B128" s="119" t="s">
        <v>3</v>
      </c>
      <c r="C128" s="119" t="s">
        <v>48</v>
      </c>
      <c r="D128" s="119" t="s">
        <v>24</v>
      </c>
      <c r="E128" s="120" t="s">
        <v>88</v>
      </c>
      <c r="F128" s="119" t="s">
        <v>214</v>
      </c>
      <c r="G128" s="114">
        <v>19040</v>
      </c>
      <c r="M128" s="113"/>
      <c r="N128" s="113"/>
      <c r="O128" s="113"/>
      <c r="P128" s="113"/>
      <c r="Q128" s="113"/>
      <c r="R128" s="113"/>
      <c r="S128" s="113"/>
    </row>
    <row r="129" spans="1:19" x14ac:dyDescent="0.3">
      <c r="A129" s="121" t="s">
        <v>12</v>
      </c>
      <c r="B129" s="119" t="s">
        <v>2</v>
      </c>
      <c r="C129" s="119" t="s">
        <v>47</v>
      </c>
      <c r="D129" s="119" t="s">
        <v>2</v>
      </c>
      <c r="E129" s="120" t="s">
        <v>84</v>
      </c>
      <c r="F129" s="119" t="s">
        <v>210</v>
      </c>
      <c r="G129" s="114">
        <v>24651</v>
      </c>
      <c r="M129" s="113"/>
      <c r="N129" s="113"/>
      <c r="O129" s="113"/>
      <c r="P129" s="113"/>
      <c r="Q129" s="113"/>
      <c r="R129" s="113"/>
      <c r="S129" s="113"/>
    </row>
    <row r="130" spans="1:19" ht="15" thickBot="1" x14ac:dyDescent="0.35">
      <c r="A130" s="321" t="s">
        <v>429</v>
      </c>
      <c r="B130" s="322"/>
      <c r="C130" s="322"/>
      <c r="D130" s="322"/>
      <c r="E130" s="322"/>
      <c r="F130" s="322"/>
      <c r="G130" s="127">
        <v>6407102</v>
      </c>
    </row>
    <row r="131" spans="1:19" x14ac:dyDescent="0.3">
      <c r="A131" s="112" t="s">
        <v>428</v>
      </c>
    </row>
  </sheetData>
  <autoFilter ref="A4:G131"/>
  <mergeCells count="9">
    <mergeCell ref="M3:O3"/>
    <mergeCell ref="I2:K2"/>
    <mergeCell ref="M2:O2"/>
    <mergeCell ref="A3:G3"/>
    <mergeCell ref="A130:F130"/>
    <mergeCell ref="I30:J30"/>
    <mergeCell ref="M14:N14"/>
    <mergeCell ref="A2:G2"/>
    <mergeCell ref="I3:K3"/>
  </mergeCells>
  <hyperlinks>
    <hyperlink ref="Q2" location="INDICE!A1" display="VOVER AL INDIC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9" tint="-0.249977111117893"/>
  </sheetPr>
  <dimension ref="A1:S56"/>
  <sheetViews>
    <sheetView showGridLines="0" zoomScale="70" zoomScaleNormal="70" workbookViewId="0">
      <selection activeCell="S1" sqref="S1"/>
    </sheetView>
  </sheetViews>
  <sheetFormatPr baseColWidth="10" defaultRowHeight="14.4" x14ac:dyDescent="0.3"/>
  <cols>
    <col min="1" max="1" width="10" customWidth="1"/>
    <col min="2" max="2" width="10.44140625" customWidth="1"/>
    <col min="3" max="3" width="64.5546875" customWidth="1"/>
    <col min="19" max="19" width="15.6640625" bestFit="1" customWidth="1"/>
  </cols>
  <sheetData>
    <row r="1" spans="1:19" ht="15" thickBot="1" x14ac:dyDescent="0.35">
      <c r="A1" s="323" t="s">
        <v>360</v>
      </c>
      <c r="B1" s="324"/>
      <c r="C1" s="324"/>
      <c r="D1" s="324"/>
      <c r="E1" s="324"/>
      <c r="F1" s="324"/>
      <c r="G1" s="324"/>
      <c r="H1" s="324"/>
      <c r="I1" s="324"/>
      <c r="J1" s="324"/>
      <c r="K1" s="324"/>
      <c r="L1" s="324"/>
      <c r="M1" s="324"/>
      <c r="N1" s="324"/>
      <c r="O1" s="324"/>
      <c r="P1" s="324"/>
      <c r="Q1" s="325"/>
      <c r="S1" s="259" t="s">
        <v>534</v>
      </c>
    </row>
    <row r="2" spans="1:19" ht="15" thickTop="1" x14ac:dyDescent="0.3">
      <c r="A2" s="326"/>
      <c r="B2" s="327"/>
      <c r="C2" s="327"/>
      <c r="D2" s="327"/>
      <c r="E2" s="327"/>
      <c r="F2" s="327"/>
      <c r="G2" s="327"/>
      <c r="H2" s="327"/>
      <c r="I2" s="327"/>
      <c r="J2" s="327"/>
      <c r="K2" s="327"/>
      <c r="L2" s="327"/>
      <c r="M2" s="327"/>
      <c r="N2" s="327"/>
      <c r="O2" s="327"/>
      <c r="P2" s="327"/>
      <c r="Q2" s="328"/>
    </row>
    <row r="3" spans="1:19" x14ac:dyDescent="0.3">
      <c r="A3" s="329" t="s">
        <v>361</v>
      </c>
      <c r="B3" s="330"/>
      <c r="C3" s="330"/>
      <c r="D3" s="330"/>
      <c r="E3" s="330"/>
      <c r="F3" s="330"/>
      <c r="G3" s="330"/>
      <c r="H3" s="330"/>
      <c r="I3" s="330"/>
      <c r="J3" s="330"/>
      <c r="K3" s="330"/>
      <c r="L3" s="330"/>
      <c r="M3" s="330"/>
      <c r="N3" s="330"/>
      <c r="O3" s="330"/>
      <c r="P3" s="330"/>
      <c r="Q3" s="331"/>
    </row>
    <row r="4" spans="1:19" x14ac:dyDescent="0.3">
      <c r="A4" s="332"/>
      <c r="B4" s="333"/>
      <c r="C4" s="333"/>
      <c r="D4" s="333"/>
      <c r="E4" s="333"/>
      <c r="F4" s="333"/>
      <c r="G4" s="333"/>
      <c r="H4" s="333"/>
      <c r="I4" s="333"/>
      <c r="J4" s="333"/>
      <c r="K4" s="333"/>
      <c r="L4" s="333"/>
      <c r="M4" s="333"/>
      <c r="N4" s="333"/>
      <c r="O4" s="333"/>
      <c r="P4" s="333"/>
      <c r="Q4" s="334"/>
    </row>
    <row r="5" spans="1:19" x14ac:dyDescent="0.3">
      <c r="A5" s="332"/>
      <c r="B5" s="333"/>
      <c r="C5" s="333"/>
      <c r="D5" s="333"/>
      <c r="E5" s="333"/>
      <c r="F5" s="333"/>
      <c r="G5" s="333"/>
      <c r="H5" s="333"/>
      <c r="I5" s="333"/>
      <c r="J5" s="333"/>
      <c r="K5" s="333"/>
      <c r="L5" s="333"/>
      <c r="M5" s="333"/>
      <c r="N5" s="333"/>
      <c r="O5" s="333"/>
      <c r="P5" s="333"/>
      <c r="Q5" s="334"/>
    </row>
    <row r="6" spans="1:19" x14ac:dyDescent="0.3">
      <c r="A6" s="335"/>
      <c r="B6" s="336"/>
      <c r="C6" s="336"/>
      <c r="D6" s="336"/>
      <c r="E6" s="336"/>
      <c r="F6" s="336"/>
      <c r="G6" s="336"/>
      <c r="H6" s="336"/>
      <c r="I6" s="336"/>
      <c r="J6" s="336"/>
      <c r="K6" s="336"/>
      <c r="L6" s="336"/>
      <c r="M6" s="336"/>
      <c r="N6" s="336"/>
      <c r="O6" s="336"/>
      <c r="P6" s="336"/>
      <c r="Q6" s="337"/>
    </row>
    <row r="7" spans="1:19" x14ac:dyDescent="0.3">
      <c r="A7" s="5"/>
      <c r="B7" s="5"/>
      <c r="C7" s="5"/>
      <c r="D7" s="5"/>
      <c r="E7" s="5"/>
      <c r="F7" s="5"/>
      <c r="G7" s="5"/>
      <c r="H7" s="5"/>
      <c r="I7" s="5"/>
      <c r="J7" s="5"/>
      <c r="K7" s="5"/>
      <c r="L7" s="5"/>
      <c r="M7" s="5"/>
      <c r="N7" s="5"/>
      <c r="O7" s="6"/>
      <c r="P7" s="6"/>
      <c r="Q7" s="6"/>
    </row>
    <row r="8" spans="1:19" ht="79.2" x14ac:dyDescent="0.3">
      <c r="A8" s="7" t="s">
        <v>362</v>
      </c>
      <c r="B8" s="7" t="s">
        <v>363</v>
      </c>
      <c r="C8" s="8" t="s">
        <v>364</v>
      </c>
      <c r="D8" s="8">
        <v>2005</v>
      </c>
      <c r="E8" s="8">
        <v>2006</v>
      </c>
      <c r="F8" s="8">
        <v>2007</v>
      </c>
      <c r="G8" s="8">
        <v>2008</v>
      </c>
      <c r="H8" s="8">
        <v>2009</v>
      </c>
      <c r="I8" s="8">
        <v>2010</v>
      </c>
      <c r="J8" s="8">
        <v>2011</v>
      </c>
      <c r="K8" s="8">
        <v>2012</v>
      </c>
      <c r="L8" s="8">
        <v>2013</v>
      </c>
      <c r="M8" s="8">
        <v>2014</v>
      </c>
      <c r="N8" s="8">
        <v>2015</v>
      </c>
      <c r="O8" s="8">
        <v>2016</v>
      </c>
      <c r="P8" s="8">
        <v>2017</v>
      </c>
      <c r="Q8" s="9" t="s">
        <v>365</v>
      </c>
    </row>
    <row r="9" spans="1:19" x14ac:dyDescent="0.3">
      <c r="A9" s="10"/>
      <c r="B9" s="66" t="s">
        <v>366</v>
      </c>
      <c r="C9" s="67" t="s">
        <v>367</v>
      </c>
      <c r="D9" s="13">
        <v>3481.4698117694379</v>
      </c>
      <c r="E9" s="13">
        <v>3619.4241815740384</v>
      </c>
      <c r="F9" s="13">
        <v>3969.4652203562787</v>
      </c>
      <c r="G9" s="13">
        <v>4030.4606461150383</v>
      </c>
      <c r="H9" s="13">
        <v>4279.3050982755021</v>
      </c>
      <c r="I9" s="13">
        <v>4355.8977664370159</v>
      </c>
      <c r="J9" s="13">
        <v>4681.2493408254359</v>
      </c>
      <c r="K9" s="13">
        <v>4639.9769961270722</v>
      </c>
      <c r="L9" s="13">
        <v>4930.7518507763098</v>
      </c>
      <c r="M9" s="13">
        <v>5298.2181236619826</v>
      </c>
      <c r="N9" s="13">
        <v>6153.0623286166601</v>
      </c>
      <c r="O9" s="13">
        <v>7413.7796575374041</v>
      </c>
      <c r="P9" s="13">
        <v>7477.7755717381633</v>
      </c>
      <c r="Q9" s="14">
        <v>8052.4611792301121</v>
      </c>
      <c r="R9" s="201">
        <f>Q9-'PIB Municipios 2018'!M133</f>
        <v>0</v>
      </c>
    </row>
    <row r="10" spans="1:19" x14ac:dyDescent="0.3">
      <c r="A10" s="15"/>
      <c r="B10" s="68" t="s">
        <v>368</v>
      </c>
      <c r="C10" s="69" t="s">
        <v>369</v>
      </c>
      <c r="D10" s="18">
        <v>1358.6420382824681</v>
      </c>
      <c r="E10" s="18">
        <v>1784.4608091836442</v>
      </c>
      <c r="F10" s="18">
        <v>1466.2296817352935</v>
      </c>
      <c r="G10" s="18">
        <v>1890.0138171504698</v>
      </c>
      <c r="H10" s="18">
        <v>1933.4737508417045</v>
      </c>
      <c r="I10" s="18">
        <v>1854.4249139433823</v>
      </c>
      <c r="J10" s="18">
        <v>2599.7483919085735</v>
      </c>
      <c r="K10" s="18">
        <v>3196.8608192831198</v>
      </c>
      <c r="L10" s="18">
        <v>3020.9188807483788</v>
      </c>
      <c r="M10" s="18">
        <v>2985.8050375827602</v>
      </c>
      <c r="N10" s="18">
        <v>2430.0514517960805</v>
      </c>
      <c r="O10" s="18">
        <v>2826.5357626022242</v>
      </c>
      <c r="P10" s="18">
        <v>2429.8877957604377</v>
      </c>
      <c r="Q10" s="19">
        <v>2679.8540738414781</v>
      </c>
      <c r="R10" s="201">
        <f>Q10-'PIB Municipios 2018'!R133</f>
        <v>0</v>
      </c>
    </row>
    <row r="11" spans="1:19" x14ac:dyDescent="0.3">
      <c r="A11" s="20"/>
      <c r="B11" s="64" t="s">
        <v>370</v>
      </c>
      <c r="C11" s="65" t="s">
        <v>371</v>
      </c>
      <c r="D11" s="23">
        <v>12389.954608650183</v>
      </c>
      <c r="E11" s="23">
        <v>13445.449342992213</v>
      </c>
      <c r="F11" s="23">
        <v>15314.718693270339</v>
      </c>
      <c r="G11" s="23">
        <v>15154.063588265788</v>
      </c>
      <c r="H11" s="23">
        <v>14967.410579973097</v>
      </c>
      <c r="I11" s="23">
        <v>15605.85097255636</v>
      </c>
      <c r="J11" s="23">
        <v>17056.31134298152</v>
      </c>
      <c r="K11" s="23">
        <v>18321.182570470846</v>
      </c>
      <c r="L11" s="23">
        <v>18727.85667567639</v>
      </c>
      <c r="M11" s="23">
        <v>18809.118680599313</v>
      </c>
      <c r="N11" s="23">
        <v>19852.649523508673</v>
      </c>
      <c r="O11" s="23">
        <v>21031.586564243509</v>
      </c>
      <c r="P11" s="23">
        <v>20388.204805777554</v>
      </c>
      <c r="Q11" s="24">
        <v>21041.4004773259</v>
      </c>
      <c r="R11" s="201">
        <f>Q11-'PIB Municipios 2018'!S133</f>
        <v>0</v>
      </c>
    </row>
    <row r="12" spans="1:19" ht="72" customHeight="1" x14ac:dyDescent="0.3">
      <c r="A12" s="15"/>
      <c r="B12" s="16" t="s">
        <v>372</v>
      </c>
      <c r="C12" s="17" t="s">
        <v>373</v>
      </c>
      <c r="D12" s="18">
        <v>2503.9215477897696</v>
      </c>
      <c r="E12" s="18">
        <v>2732.2568702038948</v>
      </c>
      <c r="F12" s="18">
        <v>3155.9997760466176</v>
      </c>
      <c r="G12" s="18">
        <v>3338.9527799121252</v>
      </c>
      <c r="H12" s="18">
        <v>3452.5591982781466</v>
      </c>
      <c r="I12" s="18">
        <v>3779.5727793489236</v>
      </c>
      <c r="J12" s="18">
        <v>4223.7149742707516</v>
      </c>
      <c r="K12" s="18">
        <v>4510.8863273403103</v>
      </c>
      <c r="L12" s="18">
        <v>4614.5323310144759</v>
      </c>
      <c r="M12" s="18">
        <v>4643.8339381478481</v>
      </c>
      <c r="N12" s="18">
        <v>4920.4932764469131</v>
      </c>
      <c r="O12" s="18">
        <v>5442.5682680242826</v>
      </c>
      <c r="P12" s="18">
        <v>5841.1671182247392</v>
      </c>
      <c r="Q12" s="19">
        <v>6426.6237704177502</v>
      </c>
      <c r="R12" s="201">
        <f>Q12-'PIB Municipios 2018'!V133</f>
        <v>0</v>
      </c>
    </row>
    <row r="13" spans="1:19" x14ac:dyDescent="0.3">
      <c r="A13" s="20"/>
      <c r="B13" s="68" t="s">
        <v>374</v>
      </c>
      <c r="C13" s="69" t="s">
        <v>375</v>
      </c>
      <c r="D13" s="23">
        <v>2525.4802256772696</v>
      </c>
      <c r="E13" s="23">
        <v>3169.5688065688514</v>
      </c>
      <c r="F13" s="23">
        <v>3340.3377432899865</v>
      </c>
      <c r="G13" s="23">
        <v>4029.178847977395</v>
      </c>
      <c r="H13" s="23">
        <v>4436.3294047751524</v>
      </c>
      <c r="I13" s="23">
        <v>4060.8084914050132</v>
      </c>
      <c r="J13" s="23">
        <v>4929.8314202334168</v>
      </c>
      <c r="K13" s="23">
        <v>5255.5660040423327</v>
      </c>
      <c r="L13" s="23">
        <v>6477.89524325191</v>
      </c>
      <c r="M13" s="23">
        <v>7946.7853622829716</v>
      </c>
      <c r="N13" s="23">
        <v>8573.3862697719742</v>
      </c>
      <c r="O13" s="23">
        <v>9481.6540978370285</v>
      </c>
      <c r="P13" s="23">
        <v>9818.8839634708984</v>
      </c>
      <c r="Q13" s="24">
        <v>10852.677891352439</v>
      </c>
      <c r="R13" s="201">
        <f>Q13-'PIB Municipios 2018'!Y133</f>
        <v>0</v>
      </c>
    </row>
    <row r="14" spans="1:19" ht="26.4" x14ac:dyDescent="0.3">
      <c r="A14" s="15"/>
      <c r="B14" s="68" t="s">
        <v>376</v>
      </c>
      <c r="C14" s="69" t="s">
        <v>377</v>
      </c>
      <c r="D14" s="18">
        <v>7604.5467245593654</v>
      </c>
      <c r="E14" s="18">
        <v>8694.1936412709128</v>
      </c>
      <c r="F14" s="18">
        <v>10300.292334678696</v>
      </c>
      <c r="G14" s="18">
        <v>10783.051047601417</v>
      </c>
      <c r="H14" s="18">
        <v>11237.481021151207</v>
      </c>
      <c r="I14" s="18">
        <v>11992.958598156263</v>
      </c>
      <c r="J14" s="18">
        <v>13163.017844837175</v>
      </c>
      <c r="K14" s="18">
        <v>13691.570204366266</v>
      </c>
      <c r="L14" s="18">
        <v>15124.013852441283</v>
      </c>
      <c r="M14" s="18">
        <v>16705.345575031675</v>
      </c>
      <c r="N14" s="18">
        <v>18733.951378250913</v>
      </c>
      <c r="O14" s="18">
        <v>21461.502240182061</v>
      </c>
      <c r="P14" s="18">
        <v>22796.859394362233</v>
      </c>
      <c r="Q14" s="19">
        <v>24186.846796748479</v>
      </c>
      <c r="R14" s="201">
        <f>Q14-'PIB Municipios 2018'!AB133</f>
        <v>0</v>
      </c>
    </row>
    <row r="15" spans="1:19" x14ac:dyDescent="0.3">
      <c r="A15" s="20"/>
      <c r="B15" s="68" t="s">
        <v>378</v>
      </c>
      <c r="C15" s="69" t="s">
        <v>379</v>
      </c>
      <c r="D15" s="23">
        <v>1528.8468939619679</v>
      </c>
      <c r="E15" s="23">
        <v>1753.9715742881119</v>
      </c>
      <c r="F15" s="23">
        <v>1998.3367607096354</v>
      </c>
      <c r="G15" s="23">
        <v>2189.1009794822212</v>
      </c>
      <c r="H15" s="23">
        <v>2273.0314123577036</v>
      </c>
      <c r="I15" s="23">
        <v>2491.3567928116868</v>
      </c>
      <c r="J15" s="23">
        <v>2692.9659557796576</v>
      </c>
      <c r="K15" s="23">
        <v>2852.668797991857</v>
      </c>
      <c r="L15" s="23">
        <v>3042.067758389509</v>
      </c>
      <c r="M15" s="23">
        <v>3233.3348593666933</v>
      </c>
      <c r="N15" s="23">
        <v>3382.924851687842</v>
      </c>
      <c r="O15" s="23">
        <v>3594.3737961676056</v>
      </c>
      <c r="P15" s="23">
        <v>3815.6558941986082</v>
      </c>
      <c r="Q15" s="24">
        <v>4131.8305783001915</v>
      </c>
      <c r="R15" s="201">
        <f>Q15-'PIB Municipios 2018'!AC133</f>
        <v>0</v>
      </c>
    </row>
    <row r="16" spans="1:19" x14ac:dyDescent="0.3">
      <c r="A16" s="15"/>
      <c r="B16" s="16" t="s">
        <v>380</v>
      </c>
      <c r="C16" s="17" t="s">
        <v>381</v>
      </c>
      <c r="D16" s="18">
        <v>1839.8897860700085</v>
      </c>
      <c r="E16" s="18">
        <v>1950.783902089546</v>
      </c>
      <c r="F16" s="18">
        <v>2260.6299523969565</v>
      </c>
      <c r="G16" s="18">
        <v>2743.0195282299683</v>
      </c>
      <c r="H16" s="18">
        <v>2837.2877166842682</v>
      </c>
      <c r="I16" s="18">
        <v>3183.4007817549027</v>
      </c>
      <c r="J16" s="18">
        <v>3658.2017446136847</v>
      </c>
      <c r="K16" s="18">
        <v>4152.0188825744399</v>
      </c>
      <c r="L16" s="18">
        <v>4494.8627019944843</v>
      </c>
      <c r="M16" s="18">
        <v>5011.1331443643867</v>
      </c>
      <c r="N16" s="18">
        <v>5517.180840789355</v>
      </c>
      <c r="O16" s="18">
        <v>5491.5633547059606</v>
      </c>
      <c r="P16" s="18">
        <v>6223.6776517143671</v>
      </c>
      <c r="Q16" s="19">
        <v>6765.2541451002016</v>
      </c>
      <c r="R16" s="201">
        <f>Q16-'PIB Municipios 2018'!AD133</f>
        <v>0</v>
      </c>
    </row>
    <row r="17" spans="1:18" x14ac:dyDescent="0.3">
      <c r="A17" s="20"/>
      <c r="B17" s="21" t="s">
        <v>382</v>
      </c>
      <c r="C17" s="22" t="s">
        <v>383</v>
      </c>
      <c r="D17" s="23">
        <v>4241.1409365392274</v>
      </c>
      <c r="E17" s="23">
        <v>4685.1297674364796</v>
      </c>
      <c r="F17" s="23">
        <v>5137.7962560735014</v>
      </c>
      <c r="G17" s="23">
        <v>5582.8077747728985</v>
      </c>
      <c r="H17" s="23">
        <v>6127.1140647336551</v>
      </c>
      <c r="I17" s="23">
        <v>6653.5798359264845</v>
      </c>
      <c r="J17" s="23">
        <v>7194.380334305426</v>
      </c>
      <c r="K17" s="23">
        <v>7826.6765159440229</v>
      </c>
      <c r="L17" s="23">
        <v>8496.1569733869201</v>
      </c>
      <c r="M17" s="23">
        <v>9227.16</v>
      </c>
      <c r="N17" s="23">
        <v>9932.8028534265723</v>
      </c>
      <c r="O17" s="23">
        <v>10794.725592223855</v>
      </c>
      <c r="P17" s="23">
        <v>11552.363479898322</v>
      </c>
      <c r="Q17" s="24">
        <v>12469.746943573144</v>
      </c>
      <c r="R17" s="201">
        <f>Q17-'PIB Municipios 2018'!AE133</f>
        <v>0</v>
      </c>
    </row>
    <row r="18" spans="1:18" ht="26.4" x14ac:dyDescent="0.3">
      <c r="A18" s="15"/>
      <c r="B18" s="68" t="s">
        <v>384</v>
      </c>
      <c r="C18" s="69" t="s">
        <v>385</v>
      </c>
      <c r="D18" s="18">
        <v>2679.405617095023</v>
      </c>
      <c r="E18" s="18">
        <v>3224.5256880968477</v>
      </c>
      <c r="F18" s="18">
        <v>3838.5137652267335</v>
      </c>
      <c r="G18" s="18">
        <v>4405.1438263570053</v>
      </c>
      <c r="H18" s="18">
        <v>4951.0069581038397</v>
      </c>
      <c r="I18" s="18">
        <v>5698.5261312931107</v>
      </c>
      <c r="J18" s="18">
        <v>6851.7796916336292</v>
      </c>
      <c r="K18" s="18">
        <v>7733.4415607864585</v>
      </c>
      <c r="L18" s="18">
        <v>8553.1932896778544</v>
      </c>
      <c r="M18" s="18">
        <v>9757.0499263381898</v>
      </c>
      <c r="N18" s="18">
        <v>10374.548477555927</v>
      </c>
      <c r="O18" s="18">
        <v>11010.786020329992</v>
      </c>
      <c r="P18" s="18">
        <v>11796.827845828344</v>
      </c>
      <c r="Q18" s="19">
        <v>12665.521037757202</v>
      </c>
      <c r="R18" s="201">
        <f>Q18-'PIB Municipios 2018'!AF133</f>
        <v>0</v>
      </c>
    </row>
    <row r="19" spans="1:18" ht="39.6" x14ac:dyDescent="0.3">
      <c r="A19" s="20"/>
      <c r="B19" s="21" t="s">
        <v>386</v>
      </c>
      <c r="C19" s="22" t="s">
        <v>387</v>
      </c>
      <c r="D19" s="23">
        <v>5125.4479404490967</v>
      </c>
      <c r="E19" s="23">
        <v>5589.437753608091</v>
      </c>
      <c r="F19" s="23">
        <v>6168.4779348736129</v>
      </c>
      <c r="G19" s="23">
        <v>6496.3925511209109</v>
      </c>
      <c r="H19" s="23">
        <v>7302.0058053947532</v>
      </c>
      <c r="I19" s="23">
        <v>7887.8799136601629</v>
      </c>
      <c r="J19" s="23">
        <v>8528.9887343588416</v>
      </c>
      <c r="K19" s="23">
        <v>9470.1864693083735</v>
      </c>
      <c r="L19" s="23">
        <v>10478.084140144405</v>
      </c>
      <c r="M19" s="23">
        <v>11292.503851835265</v>
      </c>
      <c r="N19" s="23">
        <v>12532.151501840759</v>
      </c>
      <c r="O19" s="23">
        <v>13796.385116041554</v>
      </c>
      <c r="P19" s="23">
        <v>15165.331299964038</v>
      </c>
      <c r="Q19" s="24">
        <v>16505.024747689426</v>
      </c>
      <c r="R19" s="201">
        <f>Q19-'PIB Municipios 2018'!AJ133</f>
        <v>0</v>
      </c>
    </row>
    <row r="20" spans="1:18" ht="52.8" x14ac:dyDescent="0.3">
      <c r="A20" s="15"/>
      <c r="B20" s="68" t="s">
        <v>388</v>
      </c>
      <c r="C20" s="69" t="s">
        <v>389</v>
      </c>
      <c r="D20" s="18">
        <v>1126.1486351101935</v>
      </c>
      <c r="E20" s="18">
        <v>1250.0935824635023</v>
      </c>
      <c r="F20" s="18">
        <v>1420.1708988355265</v>
      </c>
      <c r="G20" s="18">
        <v>1555.8467813266068</v>
      </c>
      <c r="H20" s="18">
        <v>1637.9554007241729</v>
      </c>
      <c r="I20" s="18">
        <v>1785.7643302626543</v>
      </c>
      <c r="J20" s="18">
        <v>1991.6556022186244</v>
      </c>
      <c r="K20" s="18">
        <v>2119.6347571808369</v>
      </c>
      <c r="L20" s="18">
        <v>2223.5025127718518</v>
      </c>
      <c r="M20" s="18">
        <v>2335.6816014265605</v>
      </c>
      <c r="N20" s="18">
        <v>2500.0730881368681</v>
      </c>
      <c r="O20" s="18">
        <v>2917.7457252876743</v>
      </c>
      <c r="P20" s="18">
        <v>3158.7534674958338</v>
      </c>
      <c r="Q20" s="19">
        <v>3318.0539499963002</v>
      </c>
      <c r="R20" s="201">
        <f>Q20-'PIB Municipios 2018'!AM133</f>
        <v>0</v>
      </c>
    </row>
    <row r="21" spans="1:18" x14ac:dyDescent="0.3">
      <c r="A21" s="25" t="s">
        <v>390</v>
      </c>
      <c r="B21" s="20"/>
      <c r="C21" s="26" t="s">
        <v>391</v>
      </c>
      <c r="D21" s="27">
        <v>46404.894765954006</v>
      </c>
      <c r="E21" s="27">
        <v>51899.29591977613</v>
      </c>
      <c r="F21" s="27">
        <v>58370.969017493182</v>
      </c>
      <c r="G21" s="27">
        <v>62198.032168311838</v>
      </c>
      <c r="H21" s="27">
        <v>65434.960411293207</v>
      </c>
      <c r="I21" s="27">
        <v>69350.021307555959</v>
      </c>
      <c r="J21" s="27">
        <v>77571.845377966718</v>
      </c>
      <c r="K21" s="27">
        <v>83770.669905415954</v>
      </c>
      <c r="L21" s="27">
        <v>90183.836210273774</v>
      </c>
      <c r="M21" s="27">
        <v>97245.970100637656</v>
      </c>
      <c r="N21" s="27">
        <v>104903.27584182854</v>
      </c>
      <c r="O21" s="27">
        <v>115263.20619518316</v>
      </c>
      <c r="P21" s="27">
        <v>120465.38828843353</v>
      </c>
      <c r="Q21" s="28">
        <v>129095.29559133264</v>
      </c>
      <c r="R21" s="201">
        <f>Q21-'PIB Municipios 2018'!AN133</f>
        <v>0</v>
      </c>
    </row>
    <row r="22" spans="1:18" x14ac:dyDescent="0.3">
      <c r="A22" s="29" t="s">
        <v>392</v>
      </c>
      <c r="B22" s="30"/>
      <c r="C22" s="31" t="s">
        <v>393</v>
      </c>
      <c r="D22" s="31">
        <v>4601.9422288448377</v>
      </c>
      <c r="E22" s="31">
        <v>5385.7517974251277</v>
      </c>
      <c r="F22" s="31">
        <v>6142.592927551822</v>
      </c>
      <c r="G22" s="31">
        <v>6226.9166506723413</v>
      </c>
      <c r="H22" s="31">
        <v>5873.8545627440317</v>
      </c>
      <c r="I22" s="31">
        <v>6631.8501135156466</v>
      </c>
      <c r="J22" s="31">
        <v>8006.2766955980478</v>
      </c>
      <c r="K22" s="31">
        <v>8547.3737711205031</v>
      </c>
      <c r="L22" s="31">
        <v>8389.0123314713401</v>
      </c>
      <c r="M22" s="31">
        <v>9572.9912204203447</v>
      </c>
      <c r="N22" s="31">
        <v>10542.981141487051</v>
      </c>
      <c r="O22" s="31">
        <v>10758.437877343251</v>
      </c>
      <c r="P22" s="31">
        <v>11903.202365470674</v>
      </c>
      <c r="Q22" s="32">
        <v>12770.989771710359</v>
      </c>
      <c r="R22" s="201"/>
    </row>
    <row r="23" spans="1:18" x14ac:dyDescent="0.3">
      <c r="A23" s="33" t="s">
        <v>390</v>
      </c>
      <c r="B23" s="34"/>
      <c r="C23" s="35" t="s">
        <v>394</v>
      </c>
      <c r="D23" s="35">
        <v>51006.836994798847</v>
      </c>
      <c r="E23" s="35">
        <v>57285.047717201262</v>
      </c>
      <c r="F23" s="35">
        <v>64513.561945045003</v>
      </c>
      <c r="G23" s="35">
        <v>68424.94881898418</v>
      </c>
      <c r="H23" s="35">
        <v>71308.814974037232</v>
      </c>
      <c r="I23" s="35">
        <v>75981.871421071599</v>
      </c>
      <c r="J23" s="35">
        <v>85578.122073564766</v>
      </c>
      <c r="K23" s="35">
        <v>92318.043676536457</v>
      </c>
      <c r="L23" s="35">
        <v>98572.848541745116</v>
      </c>
      <c r="M23" s="35">
        <v>106818.961321058</v>
      </c>
      <c r="N23" s="35">
        <v>115446.25698331559</v>
      </c>
      <c r="O23" s="35">
        <v>126021.64407252641</v>
      </c>
      <c r="P23" s="35">
        <v>132368.59065390422</v>
      </c>
      <c r="Q23" s="36">
        <v>141866.28536304302</v>
      </c>
      <c r="R23" s="201">
        <f>Q23-'PIB Municipios 2018'!AP133</f>
        <v>0</v>
      </c>
    </row>
    <row r="24" spans="1:18" x14ac:dyDescent="0.3">
      <c r="A24" s="26"/>
      <c r="B24" s="37"/>
      <c r="C24" s="38"/>
      <c r="D24" s="38"/>
      <c r="E24" s="38"/>
      <c r="F24" s="38"/>
      <c r="G24" s="38"/>
      <c r="H24" s="38"/>
      <c r="I24" s="38"/>
      <c r="J24" s="38"/>
      <c r="K24" s="38"/>
      <c r="L24" s="38"/>
      <c r="M24" s="39"/>
      <c r="N24" s="39"/>
      <c r="O24" s="39"/>
      <c r="P24" s="39"/>
      <c r="Q24" s="39"/>
    </row>
    <row r="25" spans="1:18" x14ac:dyDescent="0.3">
      <c r="A25" s="40" t="s">
        <v>395</v>
      </c>
      <c r="B25" s="41"/>
      <c r="C25" s="41"/>
      <c r="D25" s="42"/>
      <c r="E25" s="42"/>
      <c r="F25" s="42"/>
      <c r="G25" s="42"/>
      <c r="H25" s="42"/>
      <c r="I25" s="42"/>
      <c r="J25" s="42"/>
      <c r="K25" s="42"/>
      <c r="L25" s="42"/>
      <c r="M25" s="42"/>
      <c r="N25" s="42"/>
      <c r="O25" s="42"/>
      <c r="P25" s="42"/>
      <c r="Q25" s="43"/>
    </row>
    <row r="26" spans="1:18" x14ac:dyDescent="0.3">
      <c r="A26" s="44" t="s">
        <v>396</v>
      </c>
      <c r="B26" s="37"/>
      <c r="C26" s="37"/>
      <c r="D26" s="45"/>
      <c r="E26" s="45"/>
      <c r="F26" s="45"/>
      <c r="G26" s="45"/>
      <c r="H26" s="45"/>
      <c r="I26" s="45"/>
      <c r="J26" s="45"/>
      <c r="K26" s="45"/>
      <c r="L26" s="45"/>
      <c r="M26" s="45"/>
      <c r="N26" s="45"/>
      <c r="O26" s="45"/>
      <c r="P26" s="45"/>
      <c r="Q26" s="46"/>
    </row>
    <row r="27" spans="1:18" x14ac:dyDescent="0.3">
      <c r="A27" s="47" t="s">
        <v>397</v>
      </c>
      <c r="B27" s="48"/>
      <c r="C27" s="48"/>
      <c r="D27" s="49"/>
      <c r="E27" s="49"/>
      <c r="F27" s="49"/>
      <c r="G27" s="49"/>
      <c r="H27" s="49"/>
      <c r="I27" s="49"/>
      <c r="J27" s="49"/>
      <c r="K27" s="49"/>
      <c r="L27" s="49"/>
      <c r="M27" s="49"/>
      <c r="N27" s="49"/>
      <c r="O27" s="49"/>
      <c r="P27" s="49"/>
      <c r="Q27" s="50"/>
    </row>
    <row r="30" spans="1:18" x14ac:dyDescent="0.3">
      <c r="A30" s="323" t="s">
        <v>360</v>
      </c>
      <c r="B30" s="324"/>
      <c r="C30" s="324"/>
      <c r="D30" s="324"/>
      <c r="E30" s="324"/>
      <c r="F30" s="324"/>
      <c r="G30" s="324"/>
      <c r="H30" s="324"/>
      <c r="I30" s="324"/>
      <c r="J30" s="324"/>
      <c r="K30" s="324"/>
      <c r="L30" s="324"/>
      <c r="M30" s="324"/>
      <c r="N30" s="324"/>
      <c r="O30" s="324"/>
      <c r="P30" s="324"/>
      <c r="Q30" s="325"/>
    </row>
    <row r="31" spans="1:18" x14ac:dyDescent="0.3">
      <c r="A31" s="326"/>
      <c r="B31" s="327"/>
      <c r="C31" s="327"/>
      <c r="D31" s="327"/>
      <c r="E31" s="327"/>
      <c r="F31" s="327"/>
      <c r="G31" s="327"/>
      <c r="H31" s="327"/>
      <c r="I31" s="327"/>
      <c r="J31" s="327"/>
      <c r="K31" s="327"/>
      <c r="L31" s="327"/>
      <c r="M31" s="327"/>
      <c r="N31" s="327"/>
      <c r="O31" s="327"/>
      <c r="P31" s="327"/>
      <c r="Q31" s="328"/>
    </row>
    <row r="32" spans="1:18" x14ac:dyDescent="0.3">
      <c r="A32" s="329" t="s">
        <v>398</v>
      </c>
      <c r="B32" s="330"/>
      <c r="C32" s="330"/>
      <c r="D32" s="330"/>
      <c r="E32" s="330"/>
      <c r="F32" s="330"/>
      <c r="G32" s="330"/>
      <c r="H32" s="330"/>
      <c r="I32" s="330"/>
      <c r="J32" s="330"/>
      <c r="K32" s="330"/>
      <c r="L32" s="330"/>
      <c r="M32" s="330"/>
      <c r="N32" s="330"/>
      <c r="O32" s="330"/>
      <c r="P32" s="330"/>
      <c r="Q32" s="331"/>
    </row>
    <row r="33" spans="1:17" x14ac:dyDescent="0.3">
      <c r="A33" s="332"/>
      <c r="B33" s="333"/>
      <c r="C33" s="333"/>
      <c r="D33" s="333"/>
      <c r="E33" s="333"/>
      <c r="F33" s="333"/>
      <c r="G33" s="333"/>
      <c r="H33" s="333"/>
      <c r="I33" s="333"/>
      <c r="J33" s="333"/>
      <c r="K33" s="333"/>
      <c r="L33" s="333"/>
      <c r="M33" s="333"/>
      <c r="N33" s="333"/>
      <c r="O33" s="333"/>
      <c r="P33" s="333"/>
      <c r="Q33" s="334"/>
    </row>
    <row r="34" spans="1:17" x14ac:dyDescent="0.3">
      <c r="A34" s="332"/>
      <c r="B34" s="333"/>
      <c r="C34" s="333"/>
      <c r="D34" s="333"/>
      <c r="E34" s="333"/>
      <c r="F34" s="333"/>
      <c r="G34" s="333"/>
      <c r="H34" s="333"/>
      <c r="I34" s="333"/>
      <c r="J34" s="333"/>
      <c r="K34" s="333"/>
      <c r="L34" s="333"/>
      <c r="M34" s="333"/>
      <c r="N34" s="333"/>
      <c r="O34" s="333"/>
      <c r="P34" s="333"/>
      <c r="Q34" s="334"/>
    </row>
    <row r="35" spans="1:17" x14ac:dyDescent="0.3">
      <c r="A35" s="335"/>
      <c r="B35" s="336"/>
      <c r="C35" s="336"/>
      <c r="D35" s="336"/>
      <c r="E35" s="336"/>
      <c r="F35" s="336"/>
      <c r="G35" s="336"/>
      <c r="H35" s="336"/>
      <c r="I35" s="336"/>
      <c r="J35" s="336"/>
      <c r="K35" s="336"/>
      <c r="L35" s="336"/>
      <c r="M35" s="336"/>
      <c r="N35" s="336"/>
      <c r="O35" s="336"/>
      <c r="P35" s="336"/>
      <c r="Q35" s="337"/>
    </row>
    <row r="36" spans="1:17" x14ac:dyDescent="0.3">
      <c r="A36" s="5"/>
      <c r="B36" s="5"/>
      <c r="C36" s="5"/>
      <c r="D36" s="5"/>
      <c r="E36" s="5"/>
      <c r="F36" s="5"/>
      <c r="G36" s="5"/>
      <c r="H36" s="5"/>
      <c r="I36" s="5"/>
      <c r="J36" s="5"/>
      <c r="K36" s="5"/>
      <c r="L36" s="5"/>
      <c r="M36" s="5"/>
      <c r="N36" s="5"/>
      <c r="O36" s="6"/>
      <c r="P36" s="6"/>
      <c r="Q36" s="6"/>
    </row>
    <row r="37" spans="1:17" ht="79.2" x14ac:dyDescent="0.3">
      <c r="A37" s="51" t="s">
        <v>399</v>
      </c>
      <c r="B37" s="7" t="s">
        <v>363</v>
      </c>
      <c r="C37" s="8" t="s">
        <v>364</v>
      </c>
      <c r="D37" s="8">
        <v>2005</v>
      </c>
      <c r="E37" s="8">
        <v>2006</v>
      </c>
      <c r="F37" s="8">
        <v>2007</v>
      </c>
      <c r="G37" s="8">
        <v>2008</v>
      </c>
      <c r="H37" s="8">
        <v>2009</v>
      </c>
      <c r="I37" s="8">
        <v>2010</v>
      </c>
      <c r="J37" s="8">
        <v>2011</v>
      </c>
      <c r="K37" s="8">
        <v>2012</v>
      </c>
      <c r="L37" s="8">
        <v>2013</v>
      </c>
      <c r="M37" s="8">
        <v>2014</v>
      </c>
      <c r="N37" s="8">
        <v>2015</v>
      </c>
      <c r="O37" s="8">
        <v>2016</v>
      </c>
      <c r="P37" s="52">
        <v>2017</v>
      </c>
      <c r="Q37" s="53" t="s">
        <v>365</v>
      </c>
    </row>
    <row r="38" spans="1:17" x14ac:dyDescent="0.3">
      <c r="A38" s="54"/>
      <c r="B38" s="11" t="s">
        <v>366</v>
      </c>
      <c r="C38" s="12" t="s">
        <v>367</v>
      </c>
      <c r="D38" s="13">
        <v>4856.1365247173626</v>
      </c>
      <c r="E38" s="13">
        <v>4883.9813442398245</v>
      </c>
      <c r="F38" s="13">
        <v>5266.8476126736759</v>
      </c>
      <c r="G38" s="13">
        <v>5106.7399004195195</v>
      </c>
      <c r="H38" s="13">
        <v>4981.4382125684406</v>
      </c>
      <c r="I38" s="13">
        <v>5049.6580203984722</v>
      </c>
      <c r="J38" s="13">
        <v>5106.7399004195195</v>
      </c>
      <c r="K38" s="13">
        <v>5368.4812039306616</v>
      </c>
      <c r="L38" s="13">
        <v>5733.248339674913</v>
      </c>
      <c r="M38" s="13">
        <v>5756.9164362690053</v>
      </c>
      <c r="N38" s="13">
        <v>6153.0623286166601</v>
      </c>
      <c r="O38" s="13">
        <v>6362.5032299392196</v>
      </c>
      <c r="P38" s="13">
        <v>6567.3352611226419</v>
      </c>
      <c r="Q38" s="14">
        <v>6763.8339940441474</v>
      </c>
    </row>
    <row r="39" spans="1:17" x14ac:dyDescent="0.3">
      <c r="A39" s="55"/>
      <c r="B39" s="16" t="s">
        <v>368</v>
      </c>
      <c r="C39" s="17" t="s">
        <v>369</v>
      </c>
      <c r="D39" s="18">
        <v>2628.1681534134932</v>
      </c>
      <c r="E39" s="18">
        <v>2708.1284335013338</v>
      </c>
      <c r="F39" s="18">
        <v>2114.7389865336754</v>
      </c>
      <c r="G39" s="18">
        <v>2434.5801068850369</v>
      </c>
      <c r="H39" s="18">
        <v>2451.4138500614245</v>
      </c>
      <c r="I39" s="18">
        <v>2001.1112200930597</v>
      </c>
      <c r="J39" s="18">
        <v>2158.9275623716921</v>
      </c>
      <c r="K39" s="18">
        <v>2628.1681534134927</v>
      </c>
      <c r="L39" s="18">
        <v>2756.5254451334472</v>
      </c>
      <c r="M39" s="18">
        <v>2785.9844956921252</v>
      </c>
      <c r="N39" s="18">
        <v>2430.0514517960805</v>
      </c>
      <c r="O39" s="18">
        <v>2593.121221297406</v>
      </c>
      <c r="P39" s="18">
        <v>2186.5367267589627</v>
      </c>
      <c r="Q39" s="19">
        <v>2209.4410325586509</v>
      </c>
    </row>
    <row r="40" spans="1:17" x14ac:dyDescent="0.3">
      <c r="A40" s="56"/>
      <c r="B40" s="21" t="s">
        <v>370</v>
      </c>
      <c r="C40" s="22" t="s">
        <v>371</v>
      </c>
      <c r="D40" s="23">
        <v>15897.905503041073</v>
      </c>
      <c r="E40" s="23">
        <v>16638.758393149783</v>
      </c>
      <c r="F40" s="23">
        <v>18145.648974164105</v>
      </c>
      <c r="G40" s="23">
        <v>17404.796084055393</v>
      </c>
      <c r="H40" s="23">
        <v>16317.652182989348</v>
      </c>
      <c r="I40" s="23">
        <v>17465.65935264789</v>
      </c>
      <c r="J40" s="23">
        <v>19098.473937646697</v>
      </c>
      <c r="K40" s="23">
        <v>19386.000413411268</v>
      </c>
      <c r="L40" s="23">
        <v>19100.572671046437</v>
      </c>
      <c r="M40" s="23">
        <v>19646.2433549792</v>
      </c>
      <c r="N40" s="23">
        <v>19852.649523508673</v>
      </c>
      <c r="O40" s="23">
        <v>20435.038701652105</v>
      </c>
      <c r="P40" s="23">
        <v>19966.801305303514</v>
      </c>
      <c r="Q40" s="24">
        <v>20280.744856678339</v>
      </c>
    </row>
    <row r="41" spans="1:17" ht="39.6" x14ac:dyDescent="0.3">
      <c r="A41" s="55"/>
      <c r="B41" s="16" t="s">
        <v>372</v>
      </c>
      <c r="C41" s="17" t="s">
        <v>373</v>
      </c>
      <c r="D41" s="18">
        <v>4025.2213316342959</v>
      </c>
      <c r="E41" s="18">
        <v>4212.8948364661819</v>
      </c>
      <c r="F41" s="18">
        <v>4576.2307418207129</v>
      </c>
      <c r="G41" s="18">
        <v>4552.2085332022316</v>
      </c>
      <c r="H41" s="18">
        <v>4522.1807724291293</v>
      </c>
      <c r="I41" s="18">
        <v>4711.3556652996704</v>
      </c>
      <c r="J41" s="18">
        <v>5002.6249447987575</v>
      </c>
      <c r="K41" s="18">
        <v>5160.2706888575422</v>
      </c>
      <c r="L41" s="18">
        <v>5062.6804663449611</v>
      </c>
      <c r="M41" s="18">
        <v>4921.5499907113826</v>
      </c>
      <c r="N41" s="18">
        <v>4920.4932764469131</v>
      </c>
      <c r="O41" s="18">
        <v>4960.23149465399</v>
      </c>
      <c r="P41" s="18">
        <v>5129.5642905651694</v>
      </c>
      <c r="Q41" s="19">
        <v>5290.0026612301181</v>
      </c>
    </row>
    <row r="42" spans="1:17" x14ac:dyDescent="0.3">
      <c r="A42" s="56"/>
      <c r="B42" s="21" t="s">
        <v>374</v>
      </c>
      <c r="C42" s="22" t="s">
        <v>375</v>
      </c>
      <c r="D42" s="23">
        <v>3764.4112478190063</v>
      </c>
      <c r="E42" s="23">
        <v>4412.7831941461582</v>
      </c>
      <c r="F42" s="23">
        <v>4340.2380812703923</v>
      </c>
      <c r="G42" s="23">
        <v>4702.963645649219</v>
      </c>
      <c r="H42" s="23">
        <v>4815.1818671289184</v>
      </c>
      <c r="I42" s="23">
        <v>4352.7067725459146</v>
      </c>
      <c r="J42" s="23">
        <v>5020.3485144806918</v>
      </c>
      <c r="K42" s="23">
        <v>4921.7325016651985</v>
      </c>
      <c r="L42" s="23">
        <v>5748.0666780157126</v>
      </c>
      <c r="M42" s="23">
        <v>7379.1982003317471</v>
      </c>
      <c r="N42" s="23">
        <v>8573.3862697719742</v>
      </c>
      <c r="O42" s="23">
        <v>9041.3009283487681</v>
      </c>
      <c r="P42" s="23">
        <v>9676.7792291328406</v>
      </c>
      <c r="Q42" s="24">
        <v>10380.261823670464</v>
      </c>
    </row>
    <row r="43" spans="1:17" ht="26.4" x14ac:dyDescent="0.3">
      <c r="A43" s="55"/>
      <c r="B43" s="16" t="s">
        <v>376</v>
      </c>
      <c r="C43" s="17" t="s">
        <v>377</v>
      </c>
      <c r="D43" s="18">
        <v>11398.07177325355</v>
      </c>
      <c r="E43" s="18">
        <v>12484.316673623889</v>
      </c>
      <c r="F43" s="18">
        <v>14027.408714061476</v>
      </c>
      <c r="G43" s="18">
        <v>14350.638576682573</v>
      </c>
      <c r="H43" s="18">
        <v>14215.344318783571</v>
      </c>
      <c r="I43" s="18">
        <v>15087.599595565185</v>
      </c>
      <c r="J43" s="18">
        <v>16211.402650512606</v>
      </c>
      <c r="K43" s="18">
        <v>16660.223043788257</v>
      </c>
      <c r="L43" s="18">
        <v>17259.794381858283</v>
      </c>
      <c r="M43" s="18">
        <v>18197.853928412635</v>
      </c>
      <c r="N43" s="18">
        <v>18733.951378250913</v>
      </c>
      <c r="O43" s="18">
        <v>19466.336991891243</v>
      </c>
      <c r="P43" s="18">
        <v>19714.445043787149</v>
      </c>
      <c r="Q43" s="19">
        <v>20221.972197137769</v>
      </c>
    </row>
    <row r="44" spans="1:17" x14ac:dyDescent="0.3">
      <c r="A44" s="56"/>
      <c r="B44" s="21" t="s">
        <v>378</v>
      </c>
      <c r="C44" s="22" t="s">
        <v>379</v>
      </c>
      <c r="D44" s="23">
        <v>1780.4744124910803</v>
      </c>
      <c r="E44" s="23">
        <v>2032.5887479836365</v>
      </c>
      <c r="F44" s="23">
        <v>2314.5418145992162</v>
      </c>
      <c r="G44" s="23">
        <v>2504.5559839817251</v>
      </c>
      <c r="H44" s="23">
        <v>2489.1933281320685</v>
      </c>
      <c r="I44" s="23">
        <v>2727.3594122688733</v>
      </c>
      <c r="J44" s="23">
        <v>2915.4322124957266</v>
      </c>
      <c r="K44" s="23">
        <v>3023.6960500634614</v>
      </c>
      <c r="L44" s="23">
        <v>3117.1267742108876</v>
      </c>
      <c r="M44" s="23">
        <v>3277.3779163790905</v>
      </c>
      <c r="N44" s="23">
        <v>3382.924851687842</v>
      </c>
      <c r="O44" s="23">
        <v>3405.798656316123</v>
      </c>
      <c r="P44" s="23">
        <v>3378.945248328479</v>
      </c>
      <c r="Q44" s="24">
        <v>3597.7709029106832</v>
      </c>
    </row>
    <row r="45" spans="1:17" x14ac:dyDescent="0.3">
      <c r="A45" s="55"/>
      <c r="B45" s="16" t="s">
        <v>380</v>
      </c>
      <c r="C45" s="17" t="s">
        <v>381</v>
      </c>
      <c r="D45" s="18">
        <v>2481.1989079092878</v>
      </c>
      <c r="E45" s="18">
        <v>2755.2491092286396</v>
      </c>
      <c r="F45" s="18">
        <v>3029.2993105479909</v>
      </c>
      <c r="G45" s="18">
        <v>3319.3255325720579</v>
      </c>
      <c r="H45" s="18">
        <v>3252.9636004140089</v>
      </c>
      <c r="I45" s="18">
        <v>3479.0857396192141</v>
      </c>
      <c r="J45" s="18">
        <v>3960.8242100998682</v>
      </c>
      <c r="K45" s="18">
        <v>4311.0677409340169</v>
      </c>
      <c r="L45" s="18">
        <v>4640.4195523850767</v>
      </c>
      <c r="M45" s="18">
        <v>5065.6274880644296</v>
      </c>
      <c r="N45" s="18">
        <v>5517.180840789355</v>
      </c>
      <c r="O45" s="18">
        <v>5686.8297233729991</v>
      </c>
      <c r="P45" s="18">
        <v>5991.5180597577437</v>
      </c>
      <c r="Q45" s="19">
        <v>6213.4190524527985</v>
      </c>
    </row>
    <row r="46" spans="1:17" x14ac:dyDescent="0.3">
      <c r="A46" s="56"/>
      <c r="B46" s="21" t="s">
        <v>382</v>
      </c>
      <c r="C46" s="22" t="s">
        <v>383</v>
      </c>
      <c r="D46" s="23">
        <v>7236.9524812377349</v>
      </c>
      <c r="E46" s="23">
        <v>7493.7419723005933</v>
      </c>
      <c r="F46" s="23">
        <v>7755.7366557498626</v>
      </c>
      <c r="G46" s="23">
        <v>8024.6715957143442</v>
      </c>
      <c r="H46" s="23">
        <v>8293.6065356788258</v>
      </c>
      <c r="I46" s="23">
        <v>8552.1310908704872</v>
      </c>
      <c r="J46" s="23">
        <v>8763.8089145844642</v>
      </c>
      <c r="K46" s="23">
        <v>9041.4191751929593</v>
      </c>
      <c r="L46" s="23">
        <v>9312.089179286244</v>
      </c>
      <c r="M46" s="23">
        <v>9601.8448887963623</v>
      </c>
      <c r="N46" s="23">
        <v>9932.8028534265723</v>
      </c>
      <c r="O46" s="23">
        <v>10295.769959993959</v>
      </c>
      <c r="P46" s="23">
        <v>10578.356428752151</v>
      </c>
      <c r="Q46" s="24">
        <v>10889.571431718972</v>
      </c>
    </row>
    <row r="47" spans="1:17" ht="26.4" x14ac:dyDescent="0.3">
      <c r="A47" s="55"/>
      <c r="B47" s="16" t="s">
        <v>384</v>
      </c>
      <c r="C47" s="17" t="s">
        <v>385</v>
      </c>
      <c r="D47" s="18">
        <v>6037.1211521695996</v>
      </c>
      <c r="E47" s="18">
        <v>6638.4280398358951</v>
      </c>
      <c r="F47" s="18">
        <v>7074.8050383137197</v>
      </c>
      <c r="G47" s="18">
        <v>7315.3277933802374</v>
      </c>
      <c r="H47" s="18">
        <v>7414.9729347649381</v>
      </c>
      <c r="I47" s="18">
        <v>7772.3210280066214</v>
      </c>
      <c r="J47" s="18">
        <v>8725.8219498774597</v>
      </c>
      <c r="K47" s="18">
        <v>9119.248456379124</v>
      </c>
      <c r="L47" s="18">
        <v>9423.3379395703632</v>
      </c>
      <c r="M47" s="18">
        <v>10160.368381881337</v>
      </c>
      <c r="N47" s="18">
        <v>10374.548477555927</v>
      </c>
      <c r="O47" s="18">
        <v>10335.68728004795</v>
      </c>
      <c r="P47" s="18">
        <v>10651.841549997253</v>
      </c>
      <c r="Q47" s="19">
        <v>11057.949891834762</v>
      </c>
    </row>
    <row r="48" spans="1:17" ht="39.6" x14ac:dyDescent="0.3">
      <c r="A48" s="56"/>
      <c r="B48" s="21" t="s">
        <v>386</v>
      </c>
      <c r="C48" s="22" t="s">
        <v>387</v>
      </c>
      <c r="D48" s="23">
        <v>8055.0583572872156</v>
      </c>
      <c r="E48" s="23">
        <v>8367.5727455427823</v>
      </c>
      <c r="F48" s="23">
        <v>8806.6554610418534</v>
      </c>
      <c r="G48" s="23">
        <v>8769.1537344511853</v>
      </c>
      <c r="H48" s="23">
        <v>9336.3673491350364</v>
      </c>
      <c r="I48" s="23">
        <v>9641.0688776842126</v>
      </c>
      <c r="J48" s="23">
        <v>9875.4546688758874</v>
      </c>
      <c r="K48" s="23">
        <v>10416.104560558017</v>
      </c>
      <c r="L48" s="23">
        <v>11047.38362483426</v>
      </c>
      <c r="M48" s="23">
        <v>11719.289559583727</v>
      </c>
      <c r="N48" s="23">
        <v>12532.151501840759</v>
      </c>
      <c r="O48" s="23">
        <v>13001.945259808705</v>
      </c>
      <c r="P48" s="23">
        <v>13491.656776350132</v>
      </c>
      <c r="Q48" s="24">
        <v>14123.623933274637</v>
      </c>
    </row>
    <row r="49" spans="1:17" ht="52.8" x14ac:dyDescent="0.3">
      <c r="A49" s="55"/>
      <c r="B49" s="16" t="s">
        <v>388</v>
      </c>
      <c r="C49" s="17" t="s">
        <v>389</v>
      </c>
      <c r="D49" s="18">
        <v>1644.7726057534817</v>
      </c>
      <c r="E49" s="18">
        <v>1759.0953653462127</v>
      </c>
      <c r="F49" s="18">
        <v>1888.1694487573604</v>
      </c>
      <c r="G49" s="18">
        <v>1937.3405281520836</v>
      </c>
      <c r="H49" s="18">
        <v>1934.8819741823474</v>
      </c>
      <c r="I49" s="18">
        <v>1954.5504059402367</v>
      </c>
      <c r="J49" s="18">
        <v>2091.0001512605932</v>
      </c>
      <c r="K49" s="18">
        <v>2158.6103854283374</v>
      </c>
      <c r="L49" s="18">
        <v>2293.8308537638254</v>
      </c>
      <c r="M49" s="18">
        <v>2360.211810946701</v>
      </c>
      <c r="N49" s="18">
        <v>2500.0730881368681</v>
      </c>
      <c r="O49" s="18">
        <v>2836.0590348763085</v>
      </c>
      <c r="P49" s="18">
        <v>2898.4052495337237</v>
      </c>
      <c r="Q49" s="19">
        <v>2979.5978852031203</v>
      </c>
    </row>
    <row r="50" spans="1:17" x14ac:dyDescent="0.3">
      <c r="A50" s="57" t="s">
        <v>390</v>
      </c>
      <c r="B50" s="20"/>
      <c r="C50" s="26" t="s">
        <v>391</v>
      </c>
      <c r="D50" s="27">
        <v>67775.044250454172</v>
      </c>
      <c r="E50" s="27">
        <v>72500.473994346117</v>
      </c>
      <c r="F50" s="27">
        <v>77258.817179240301</v>
      </c>
      <c r="G50" s="27">
        <v>78683.498982622637</v>
      </c>
      <c r="H50" s="27">
        <v>78586.325966330332</v>
      </c>
      <c r="I50" s="27">
        <v>80774.286139621589</v>
      </c>
      <c r="J50" s="27">
        <v>86864.840031748972</v>
      </c>
      <c r="K50" s="27">
        <v>90185.96295954565</v>
      </c>
      <c r="L50" s="27">
        <v>94314.248845254246</v>
      </c>
      <c r="M50" s="27">
        <v>100804.46594955161</v>
      </c>
      <c r="N50" s="27">
        <v>104903.27584182855</v>
      </c>
      <c r="O50" s="27">
        <v>108420.6224821988</v>
      </c>
      <c r="P50" s="27">
        <v>110228.61784193014</v>
      </c>
      <c r="Q50" s="28">
        <v>113997.81835356577</v>
      </c>
    </row>
    <row r="51" spans="1:17" x14ac:dyDescent="0.3">
      <c r="A51" s="58" t="s">
        <v>392</v>
      </c>
      <c r="B51" s="30"/>
      <c r="C51" s="31" t="s">
        <v>393</v>
      </c>
      <c r="D51" s="31">
        <v>6142.9803213687528</v>
      </c>
      <c r="E51" s="31">
        <v>6712.4686165920084</v>
      </c>
      <c r="F51" s="31">
        <v>7491.7683890027802</v>
      </c>
      <c r="G51" s="31">
        <v>7502.2589628621554</v>
      </c>
      <c r="H51" s="31">
        <v>7037.6764062326565</v>
      </c>
      <c r="I51" s="31">
        <v>7707.5744798242231</v>
      </c>
      <c r="J51" s="31">
        <v>8909.4945134269892</v>
      </c>
      <c r="K51" s="31">
        <v>9471.4895416078343</v>
      </c>
      <c r="L51" s="31">
        <v>9711.2740869649933</v>
      </c>
      <c r="M51" s="31">
        <v>10331.716598076646</v>
      </c>
      <c r="N51" s="31">
        <v>10542.981141487051</v>
      </c>
      <c r="O51" s="31">
        <v>10625.7616327879</v>
      </c>
      <c r="P51" s="31">
        <v>10741.993629906479</v>
      </c>
      <c r="Q51" s="32">
        <v>11098.013695703465</v>
      </c>
    </row>
    <row r="52" spans="1:17" x14ac:dyDescent="0.3">
      <c r="A52" s="59" t="s">
        <v>390</v>
      </c>
      <c r="B52" s="34"/>
      <c r="C52" s="35" t="s">
        <v>394</v>
      </c>
      <c r="D52" s="35">
        <v>73922.532786074924</v>
      </c>
      <c r="E52" s="35">
        <v>79223.681846290463</v>
      </c>
      <c r="F52" s="35">
        <v>84784.032892955423</v>
      </c>
      <c r="G52" s="35">
        <v>86215.889649426026</v>
      </c>
      <c r="H52" s="35">
        <v>85660.010690534502</v>
      </c>
      <c r="I52" s="35">
        <v>88492.495048481767</v>
      </c>
      <c r="J52" s="35">
        <v>95753.273584564915</v>
      </c>
      <c r="K52" s="35">
        <v>99628.811719308651</v>
      </c>
      <c r="L52" s="35">
        <v>104011.82362270335</v>
      </c>
      <c r="M52" s="35">
        <v>111128.94804581454</v>
      </c>
      <c r="N52" s="35">
        <v>115446.2569833156</v>
      </c>
      <c r="O52" s="35">
        <v>119046.38411498669</v>
      </c>
      <c r="P52" s="35">
        <v>120973.26658047568</v>
      </c>
      <c r="Q52" s="36">
        <v>125098.43442224145</v>
      </c>
    </row>
    <row r="53" spans="1:17" x14ac:dyDescent="0.3">
      <c r="A53" s="60"/>
      <c r="B53" s="61"/>
      <c r="C53" s="61"/>
      <c r="D53" s="61"/>
      <c r="E53" s="61"/>
      <c r="F53" s="61"/>
      <c r="G53" s="61"/>
      <c r="H53" s="61"/>
      <c r="I53" s="61"/>
      <c r="J53" s="61"/>
      <c r="K53" s="61"/>
      <c r="L53" s="61"/>
      <c r="M53" s="39"/>
      <c r="N53" s="39"/>
      <c r="O53" s="39"/>
      <c r="P53" s="39"/>
      <c r="Q53" s="39"/>
    </row>
    <row r="54" spans="1:17" x14ac:dyDescent="0.3">
      <c r="A54" s="40" t="s">
        <v>395</v>
      </c>
      <c r="B54" s="41"/>
      <c r="C54" s="41"/>
      <c r="D54" s="62"/>
      <c r="E54" s="62"/>
      <c r="F54" s="62"/>
      <c r="G54" s="62"/>
      <c r="H54" s="62"/>
      <c r="I54" s="62"/>
      <c r="J54" s="62"/>
      <c r="K54" s="62"/>
      <c r="L54" s="62"/>
      <c r="M54" s="62"/>
      <c r="N54" s="62"/>
      <c r="O54" s="62"/>
      <c r="P54" s="62"/>
      <c r="Q54" s="63"/>
    </row>
    <row r="55" spans="1:17" x14ac:dyDescent="0.3">
      <c r="A55" s="44" t="s">
        <v>396</v>
      </c>
      <c r="B55" s="37"/>
      <c r="C55" s="37"/>
      <c r="D55" s="45"/>
      <c r="E55" s="45"/>
      <c r="F55" s="45"/>
      <c r="G55" s="45"/>
      <c r="H55" s="45"/>
      <c r="I55" s="45"/>
      <c r="J55" s="45"/>
      <c r="K55" s="45"/>
      <c r="L55" s="45"/>
      <c r="M55" s="45"/>
      <c r="N55" s="45"/>
      <c r="O55" s="45"/>
      <c r="P55" s="45"/>
      <c r="Q55" s="46"/>
    </row>
    <row r="56" spans="1:17" x14ac:dyDescent="0.3">
      <c r="A56" s="47" t="s">
        <v>397</v>
      </c>
      <c r="B56" s="48"/>
      <c r="C56" s="48"/>
      <c r="D56" s="49"/>
      <c r="E56" s="49"/>
      <c r="F56" s="49"/>
      <c r="G56" s="49"/>
      <c r="H56" s="49"/>
      <c r="I56" s="49"/>
      <c r="J56" s="49"/>
      <c r="K56" s="49"/>
      <c r="L56" s="49"/>
      <c r="M56" s="49"/>
      <c r="N56" s="49"/>
      <c r="O56" s="49"/>
      <c r="P56" s="49"/>
      <c r="Q56" s="50"/>
    </row>
  </sheetData>
  <mergeCells count="4">
    <mergeCell ref="A1:Q2"/>
    <mergeCell ref="A3:Q6"/>
    <mergeCell ref="A30:Q31"/>
    <mergeCell ref="A32:Q35"/>
  </mergeCells>
  <hyperlinks>
    <hyperlink ref="S1" location="INDICE!A1" display="VOVER AL 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INDICE</vt:lpstr>
      <vt:lpstr>MAPAS</vt:lpstr>
      <vt:lpstr>PIB Municipios 2018</vt:lpstr>
      <vt:lpstr>PIB Zonas 2018</vt:lpstr>
      <vt:lpstr>PIB Subregiones 2018</vt:lpstr>
      <vt:lpstr>PIB Provincias  2018</vt:lpstr>
      <vt:lpstr>ValorAgregadoActividad</vt:lpstr>
      <vt:lpstr>PIB_Percapita</vt:lpstr>
      <vt:lpstr>G CoeficienteEspecializació_Sub</vt:lpstr>
      <vt:lpstr>ValorAgr.SectoresEconomicos</vt:lpstr>
      <vt:lpstr>POBLACIÓN_2018</vt:lpstr>
      <vt:lpstr>PIB_2018_DANE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2020-07-27T18:23:58Z</dcterms:created>
  <dcterms:modified xsi:type="dcterms:W3CDTF">2020-10-07T16:05:05Z</dcterms:modified>
</cp:coreProperties>
</file>